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Obec\Desktop\Rok 2022\Rozbory hospodaření 2022\"/>
    </mc:Choice>
  </mc:AlternateContent>
  <xr:revisionPtr revIDLastSave="0" documentId="13_ncr:1_{1EE2C73F-C99D-471B-B49B-D051B77E6FE9}" xr6:coauthVersionLast="36" xr6:coauthVersionMax="36" xr10:uidLastSave="{00000000-0000-0000-0000-000000000000}"/>
  <bookViews>
    <workbookView xWindow="0" yWindow="0" windowWidth="7470" windowHeight="2940" xr2:uid="{00000000-000D-0000-FFFF-FFFF00000000}"/>
  </bookViews>
  <sheets>
    <sheet name="Uvod" sheetId="1" r:id="rId1"/>
    <sheet name="Příjmy" sheetId="2" r:id="rId2"/>
    <sheet name="Výdaje" sheetId="3" r:id="rId3"/>
  </sheets>
  <definedNames>
    <definedName name="_xlnm.Print_Area" localSheetId="1">Příjmy!$A$1:$E$67</definedName>
    <definedName name="_xlnm.Print_Area" localSheetId="0">Uvod!$A$1:$E$41</definedName>
    <definedName name="_xlnm.Print_Area" localSheetId="2">Výdaje!$A$1:$E$123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46" i="3"/>
  <c r="E43" i="3"/>
  <c r="E89" i="3"/>
  <c r="E107" i="3"/>
  <c r="E96" i="3"/>
  <c r="E105" i="3"/>
  <c r="E118" i="3"/>
  <c r="E116" i="3"/>
  <c r="E115" i="3"/>
  <c r="E112" i="3"/>
  <c r="E111" i="3"/>
  <c r="E110" i="3"/>
  <c r="E109" i="3"/>
  <c r="E9" i="3"/>
  <c r="E7" i="3"/>
  <c r="E19" i="2"/>
  <c r="E9" i="2"/>
  <c r="E18" i="2" l="1"/>
  <c r="E79" i="3" l="1"/>
  <c r="E68" i="3" l="1"/>
  <c r="D67" i="3" l="1"/>
  <c r="E16" i="2" l="1"/>
  <c r="E61" i="3" l="1"/>
  <c r="D27" i="1"/>
  <c r="E4" i="2" l="1"/>
  <c r="E83" i="3" l="1"/>
  <c r="E69" i="3"/>
  <c r="E62" i="3"/>
  <c r="E17" i="2"/>
  <c r="D100" i="3" l="1"/>
  <c r="D86" i="3"/>
  <c r="D58" i="3"/>
  <c r="D39" i="3"/>
  <c r="D31" i="3"/>
  <c r="D23" i="3"/>
  <c r="D98" i="3" s="1"/>
  <c r="D18" i="3"/>
  <c r="D4" i="3"/>
  <c r="B58" i="3"/>
  <c r="C58" i="3"/>
  <c r="D123" i="3" l="1"/>
  <c r="B100" i="3"/>
  <c r="C86" i="3"/>
  <c r="B86" i="3"/>
  <c r="C100" i="3" l="1"/>
  <c r="D36" i="2" l="1"/>
  <c r="E36" i="2" s="1"/>
  <c r="E102" i="3" l="1"/>
  <c r="C67" i="3" l="1"/>
  <c r="C39" i="3"/>
  <c r="C23" i="3"/>
  <c r="C18" i="3"/>
  <c r="C98" i="3" l="1"/>
  <c r="C123" i="3" l="1"/>
  <c r="E98" i="3"/>
  <c r="C29" i="2"/>
  <c r="C56" i="2" s="1"/>
  <c r="C67" i="2" s="1"/>
  <c r="B39" i="3" l="1"/>
  <c r="B67" i="3" l="1"/>
  <c r="E108" i="3" l="1"/>
  <c r="E104" i="3"/>
  <c r="E101" i="3"/>
  <c r="E95" i="3"/>
  <c r="E94" i="3"/>
  <c r="E93" i="3"/>
  <c r="E91" i="3"/>
  <c r="E88" i="3"/>
  <c r="E87" i="3"/>
  <c r="E82" i="3"/>
  <c r="E81" i="3"/>
  <c r="E80" i="3"/>
  <c r="E78" i="3"/>
  <c r="E77" i="3"/>
  <c r="E76" i="3"/>
  <c r="E74" i="3"/>
  <c r="E73" i="3"/>
  <c r="E72" i="3"/>
  <c r="E71" i="3"/>
  <c r="E64" i="3"/>
  <c r="E60" i="3"/>
  <c r="E59" i="3"/>
  <c r="E56" i="3"/>
  <c r="E54" i="3"/>
  <c r="E53" i="3"/>
  <c r="E52" i="3"/>
  <c r="E50" i="3"/>
  <c r="E49" i="3"/>
  <c r="E48" i="3"/>
  <c r="E42" i="3"/>
  <c r="E41" i="3"/>
  <c r="E40" i="3"/>
  <c r="E37" i="3"/>
  <c r="E29" i="3"/>
  <c r="E28" i="3"/>
  <c r="E27" i="3"/>
  <c r="E26" i="3"/>
  <c r="E25" i="3"/>
  <c r="E24" i="3"/>
  <c r="B23" i="3"/>
  <c r="E21" i="3"/>
  <c r="E19" i="3"/>
  <c r="B18" i="3"/>
  <c r="E14" i="3"/>
  <c r="E10" i="3"/>
  <c r="E6" i="3"/>
  <c r="E5" i="3"/>
  <c r="B4" i="3"/>
  <c r="E3" i="3"/>
  <c r="E64" i="2"/>
  <c r="E54" i="2"/>
  <c r="E48" i="2"/>
  <c r="E43" i="2"/>
  <c r="E41" i="2"/>
  <c r="E40" i="2"/>
  <c r="E34" i="2"/>
  <c r="E33" i="2"/>
  <c r="D29" i="2"/>
  <c r="D56" i="2" s="1"/>
  <c r="D67" i="2" s="1"/>
  <c r="B29" i="2"/>
  <c r="E15" i="2"/>
  <c r="E14" i="2"/>
  <c r="E13" i="2"/>
  <c r="E12" i="2"/>
  <c r="E11" i="2"/>
  <c r="E10" i="2"/>
  <c r="E8" i="2"/>
  <c r="E6" i="2"/>
  <c r="E5" i="2"/>
  <c r="E3" i="2"/>
  <c r="E27" i="1"/>
  <c r="E32" i="1" s="1"/>
  <c r="D32" i="1"/>
  <c r="D41" i="1" s="1"/>
  <c r="B98" i="3" l="1"/>
  <c r="B123" i="3" s="1"/>
  <c r="B56" i="2"/>
  <c r="B67" i="2" s="1"/>
  <c r="E18" i="3"/>
  <c r="E23" i="3"/>
  <c r="E31" i="3"/>
  <c r="E67" i="3"/>
  <c r="E100" i="3"/>
  <c r="E39" i="3"/>
  <c r="E58" i="3"/>
  <c r="E67" i="2"/>
  <c r="E4" i="3"/>
  <c r="E86" i="3"/>
  <c r="E29" i="2"/>
  <c r="E56" i="2" l="1"/>
  <c r="E123" i="3" l="1"/>
</calcChain>
</file>

<file path=xl/sharedStrings.xml><?xml version="1.0" encoding="utf-8"?>
<sst xmlns="http://schemas.openxmlformats.org/spreadsheetml/2006/main" count="210" uniqueCount="209">
  <si>
    <t xml:space="preserve">                    Rozbor hospodaření Obce Velké Březno</t>
  </si>
  <si>
    <t>Stavy na účtech:</t>
  </si>
  <si>
    <t xml:space="preserve">Běžné účty   -     </t>
  </si>
  <si>
    <t>ČSOB   rozpočt.hos</t>
  </si>
  <si>
    <t>ČSOB   byt.hospod</t>
  </si>
  <si>
    <t>Sociální fond</t>
  </si>
  <si>
    <t>Fond rozvoje bydlení</t>
  </si>
  <si>
    <t>Česká národní banka</t>
  </si>
  <si>
    <t>Uložené prostředky:</t>
  </si>
  <si>
    <t>spořící účet u ČSOB</t>
  </si>
  <si>
    <t>Komerční banka</t>
  </si>
  <si>
    <t xml:space="preserve">      ---------------------------------</t>
  </si>
  <si>
    <t>---------------------------------</t>
  </si>
  <si>
    <t>Účet hospod. činnosti-VaK</t>
  </si>
  <si>
    <t>Spořící účet ČOV</t>
  </si>
  <si>
    <t>Fond obnovy - VaK</t>
  </si>
  <si>
    <t>Aktiva celkem</t>
  </si>
  <si>
    <t xml:space="preserve">Pasiva-zůstatek nesplaceného úvěru u KB (školní jídelna)                                  </t>
  </si>
  <si>
    <t xml:space="preserve">           rozpočet </t>
  </si>
  <si>
    <t xml:space="preserve">  upravený rozpočet</t>
  </si>
  <si>
    <t xml:space="preserve">    skutečné plnění</t>
  </si>
  <si>
    <t xml:space="preserve">            %</t>
  </si>
  <si>
    <t>Daně z príjmů ze závislé činnosti</t>
  </si>
  <si>
    <t>Daň z příjmu podnikající FO</t>
  </si>
  <si>
    <t>Daň z příjmu FO z kapitál.výnosů</t>
  </si>
  <si>
    <t>Daň z příjmu právnických osob</t>
  </si>
  <si>
    <t>daň z příjmu za obec</t>
  </si>
  <si>
    <t>Daň z přidané hodnoty</t>
  </si>
  <si>
    <t>Odvod za odnětí zem.půdního fondu</t>
  </si>
  <si>
    <t>Dan z nemovitostí</t>
  </si>
  <si>
    <t>Poplatek za likvidaci kom,.odpadu</t>
  </si>
  <si>
    <t>Poplatek ze psů</t>
  </si>
  <si>
    <t>Poplatek za veřejné prostranství</t>
  </si>
  <si>
    <t>Správní poplatky</t>
  </si>
  <si>
    <t>neinvest.dotace na st.správu</t>
  </si>
  <si>
    <t>Dotace od úřadu práce na VPP</t>
  </si>
  <si>
    <t>splátka fin.půjčky od TJ Jiskra</t>
  </si>
  <si>
    <t>úhrada okolních obcí za výkon přestupk.k.</t>
  </si>
  <si>
    <t>daně,místní poplatky,dotace</t>
  </si>
  <si>
    <t>výtěžek z kulturních akcí</t>
  </si>
  <si>
    <t>nájemné z nebyt.prostor</t>
  </si>
  <si>
    <t>knihovna</t>
  </si>
  <si>
    <t>bytové hospodářství - celkem</t>
  </si>
  <si>
    <t>bytové hospodářství - nájemné</t>
  </si>
  <si>
    <t xml:space="preserve">                             - za služby</t>
  </si>
  <si>
    <t>pohřebnictví</t>
  </si>
  <si>
    <t>úhrada za věcné břemeno</t>
  </si>
  <si>
    <t>nájemné z pozemků</t>
  </si>
  <si>
    <t>výtěžek z tříděného odpadu</t>
  </si>
  <si>
    <t>výnos z železného šrotu</t>
  </si>
  <si>
    <t>příjem z tříděného  odpadu Asekol</t>
  </si>
  <si>
    <t>prodej pozemků</t>
  </si>
  <si>
    <t xml:space="preserve">úroky </t>
  </si>
  <si>
    <t>pokuty - přestupkové řízení</t>
  </si>
  <si>
    <t>Příjmy celkem</t>
  </si>
  <si>
    <t>Financování</t>
  </si>
  <si>
    <t>zapojení přebytku min.období-převaha výdajů</t>
  </si>
  <si>
    <t>tvořená rezerva - převaha příjmů</t>
  </si>
  <si>
    <t>přijatá kauce - prodej pozemků</t>
  </si>
  <si>
    <t>čerpání úvěrového rámce</t>
  </si>
  <si>
    <t>splácení úvěru - obytný dům Markéta</t>
  </si>
  <si>
    <t>Aktiva po zapojení Financování</t>
  </si>
  <si>
    <t>Výdaje:                       rozpočtová</t>
  </si>
  <si>
    <t xml:space="preserve">oblast    </t>
  </si>
  <si>
    <t xml:space="preserve">         rozpočet </t>
  </si>
  <si>
    <t>upravený rozpočet</t>
  </si>
  <si>
    <t xml:space="preserve">      skutečnost</t>
  </si>
  <si>
    <t xml:space="preserve">   % plnění </t>
  </si>
  <si>
    <t>poplatek za odnětí zem.půdního fondu</t>
  </si>
  <si>
    <t>Místní komunikace</t>
  </si>
  <si>
    <t>údržba , čištění</t>
  </si>
  <si>
    <t>dopravní značení</t>
  </si>
  <si>
    <t>školství</t>
  </si>
  <si>
    <t>ZŠ  * provozní dotace + transfer dotace</t>
  </si>
  <si>
    <t>MŠ  * provozní dotace + transfer dotace</t>
  </si>
  <si>
    <t>kultura, sport</t>
  </si>
  <si>
    <t>kulturní,sportovní akce - aktivity obce</t>
  </si>
  <si>
    <t xml:space="preserve">dotační program na podporu sport.a kultury </t>
  </si>
  <si>
    <t>knihovna  -  provoz</t>
  </si>
  <si>
    <t>vydávání obecního zpravodaje</t>
  </si>
  <si>
    <t>opravy dětských, sportovních hřišť, oplocení</t>
  </si>
  <si>
    <t>příspěvky sport.organizacím</t>
  </si>
  <si>
    <t xml:space="preserve">                   - FK Spartak Valtířov</t>
  </si>
  <si>
    <t xml:space="preserve">                  -  FK Jiskra Velké Březno</t>
  </si>
  <si>
    <t xml:space="preserve">                  - TJ Jiskra Velké Březno</t>
  </si>
  <si>
    <t>bytové a nebytové hospodářství</t>
  </si>
  <si>
    <t>údržba bytových budov</t>
  </si>
  <si>
    <t>odměny - úklid byt.domů</t>
  </si>
  <si>
    <t>služby na BF, energie</t>
  </si>
  <si>
    <t>objekt pronajaty POLICII - el.energie,opravy,revize</t>
  </si>
  <si>
    <t>svoz komunál odpadů</t>
  </si>
  <si>
    <t>tříděný odpad</t>
  </si>
  <si>
    <t>sběrný dvůr-provozní náklady</t>
  </si>
  <si>
    <t>svoz nebezpečného odpadu</t>
  </si>
  <si>
    <t>veřejné osvětlení</t>
  </si>
  <si>
    <t>opravy</t>
  </si>
  <si>
    <t>energie</t>
  </si>
  <si>
    <t>hřbitov</t>
  </si>
  <si>
    <t>péče o vzhled obce, veřejná zeleň</t>
  </si>
  <si>
    <t>mzdy,odvody-dotované úřadem práce</t>
  </si>
  <si>
    <t>mzdy,odvody-z rozpočtu obce</t>
  </si>
  <si>
    <t>ostatní náklady související s VPP</t>
  </si>
  <si>
    <t xml:space="preserve">pořízení techniky </t>
  </si>
  <si>
    <t xml:space="preserve">údržba techniky </t>
  </si>
  <si>
    <t xml:space="preserve">údržba veř. zeleně </t>
  </si>
  <si>
    <t>hasiči</t>
  </si>
  <si>
    <t>odměny zastupitelům</t>
  </si>
  <si>
    <t>vnitřní správa</t>
  </si>
  <si>
    <t>pojištění majetku obce</t>
  </si>
  <si>
    <t>členský příspěvek MAS Labské skály</t>
  </si>
  <si>
    <t>krizové situace</t>
  </si>
  <si>
    <t>Náklady -  provozní celkem</t>
  </si>
  <si>
    <t>finanční operace</t>
  </si>
  <si>
    <t>služby peněžních ústavů</t>
  </si>
  <si>
    <t>daň z příjmu obce</t>
  </si>
  <si>
    <t>povinné pojistné na úraz</t>
  </si>
  <si>
    <t>splátka TJ Jiskra-odkup kabin a hřiště</t>
  </si>
  <si>
    <t xml:space="preserve">úroky z úvěru </t>
  </si>
  <si>
    <t>finanční vypořádání min.let</t>
  </si>
  <si>
    <t>investiční výstavba a rozvoj obce</t>
  </si>
  <si>
    <t>investice ve vodním hospodářství</t>
  </si>
  <si>
    <t>Výdaje celkem</t>
  </si>
  <si>
    <t>zrušený odvod z loterií a podobných her</t>
  </si>
  <si>
    <t>běžné výspravy</t>
  </si>
  <si>
    <t>opravy nebytových objektů</t>
  </si>
  <si>
    <t>protipovodňový system - servis</t>
  </si>
  <si>
    <t>územní plán</t>
  </si>
  <si>
    <t>objekt bývalého kuželníku-el.energie</t>
  </si>
  <si>
    <t>Po zapojení oddílu financování, ve kterém se projevuje tvorba rezervy  ve  výši</t>
  </si>
  <si>
    <r>
      <t xml:space="preserve">Pasiva-zůstatek nesplaceného úvěru u ČSOB(byt.domy Markéta)             </t>
    </r>
    <r>
      <rPr>
        <b/>
        <sz val="16"/>
        <rFont val="Arial CE"/>
        <charset val="238"/>
      </rPr>
      <t xml:space="preserve"> </t>
    </r>
  </si>
  <si>
    <t>dotace na výkon sociální agendy</t>
  </si>
  <si>
    <t>Dotace na hasiče</t>
  </si>
  <si>
    <t>Dotace od MMR na zateplení BF</t>
  </si>
  <si>
    <t>pojistné plnění</t>
  </si>
  <si>
    <t>oplocení u autobus. Zastávky (podél DPS 318)</t>
  </si>
  <si>
    <t>tvorba sociál.fondu</t>
  </si>
  <si>
    <t>projektová příprava invest.akcí</t>
  </si>
  <si>
    <t>objekt zdr.střediska-energie</t>
  </si>
  <si>
    <t>náklady na sociální pohřby</t>
  </si>
  <si>
    <t xml:space="preserve">dotace na komunální volby </t>
  </si>
  <si>
    <t>prodej dřeva,DKP,kopírování</t>
  </si>
  <si>
    <t>mostky - revize</t>
  </si>
  <si>
    <t>finanční dary nezisk. Org (Hospic,Šikuláčkové,SH)</t>
  </si>
  <si>
    <t>dešťová kanalizace</t>
  </si>
  <si>
    <t>Zahradní čp. 182 - provoz objektu</t>
  </si>
  <si>
    <t>výměna stožárů a svítidel za úsporné</t>
  </si>
  <si>
    <t>software - pasport hřbitova</t>
  </si>
  <si>
    <t>odstavná plocha pod  restaurací Tivoli</t>
  </si>
  <si>
    <t>chodník -tech.zhodnocení (do Valtířova)</t>
  </si>
  <si>
    <t>MK - tech.zhodnocení (Valtířov kolonka-ppč.79c)</t>
  </si>
  <si>
    <t>oprava mostu přes Homolský potok do ul. Zámecká</t>
  </si>
  <si>
    <t>KD Tivoli - schodiště</t>
  </si>
  <si>
    <t>KD Tivoli - soc.zařízení, elektroinstalace, kotel (restaurace)</t>
  </si>
  <si>
    <t>venkovní učebna MŠ</t>
  </si>
  <si>
    <t>nový objekt ZŠ + rekonstrukce družiny a odborných učeben</t>
  </si>
  <si>
    <t>herní prvky - dětská hřiště</t>
  </si>
  <si>
    <t xml:space="preserve">workout -  v areálu Valtířov </t>
  </si>
  <si>
    <t>informační systém obce - sloupky, směrové  ukazatele,…</t>
  </si>
  <si>
    <t>zpracování PD celkové rekonstrukce veřejného osvětlení</t>
  </si>
  <si>
    <t>přijatá vratka dotace od ZŠ</t>
  </si>
  <si>
    <t>příspěvek na hasiče-Homole p.Pannou</t>
  </si>
  <si>
    <t>prodej hasičského vozidla DENIS</t>
  </si>
  <si>
    <t>zpráva o udržitelnosti projektu Pěšky bezpečněji</t>
  </si>
  <si>
    <t>restaurace Vítov 258 - energie</t>
  </si>
  <si>
    <t>vánoční osvětlení</t>
  </si>
  <si>
    <t>roční  nájemné za hřiště</t>
  </si>
  <si>
    <t>BF-tech. zhodnocení majetku  (zeteplení+střecha 171 Náměstí)</t>
  </si>
  <si>
    <t>ke dni  31.12.2021</t>
  </si>
  <si>
    <t>účet cizích prostředků 1</t>
  </si>
  <si>
    <t>účet cizích prostředků 2</t>
  </si>
  <si>
    <t>pomuc Ukrajině</t>
  </si>
  <si>
    <t>účet cizích prostředků 3</t>
  </si>
  <si>
    <t>kompenzační bonus</t>
  </si>
  <si>
    <t>náhrada výdajů za testování zaměstnanců</t>
  </si>
  <si>
    <t>jubilea občanů, vítání občánků</t>
  </si>
  <si>
    <t xml:space="preserve">Termínovaný vklad </t>
  </si>
  <si>
    <t>oprava MK - Valtířov u č.p.108</t>
  </si>
  <si>
    <t xml:space="preserve">úprava veřejných zelených ploch -  Náměstí </t>
  </si>
  <si>
    <t>náklady na dělení pozemků ( prodeje)</t>
  </si>
  <si>
    <t>Dotace pro MŠ od MŠMT</t>
  </si>
  <si>
    <t>KD Tivoli - oplocení</t>
  </si>
  <si>
    <t>Dotace od KU UL na chodník</t>
  </si>
  <si>
    <t>přijaté pojistné -oprava plotu po požáru automobilu</t>
  </si>
  <si>
    <t>oprava BUS zastávky Valtířov kolonka</t>
  </si>
  <si>
    <t>restaurace Vítov - úpravy</t>
  </si>
  <si>
    <t>Dotace na vybavení hasičů</t>
  </si>
  <si>
    <t>finanční dar od Heineken pro hasiče</t>
  </si>
  <si>
    <t>PŘÍJMY:    rozpočtová   oblast    -    rok   2022</t>
  </si>
  <si>
    <t>dotace - prezidentské volby(přípravná fáze)</t>
  </si>
  <si>
    <t>vklad na termínovaný účet</t>
  </si>
  <si>
    <t>-   rok  2022</t>
  </si>
  <si>
    <t>dotace do vodního hospodářství</t>
  </si>
  <si>
    <t>oprava mostku přes Homolský potok u č.p. 64</t>
  </si>
  <si>
    <t>oprava mostku přes Homolský potok v ul.Klášterní</t>
  </si>
  <si>
    <t xml:space="preserve">lavičky u autobusových zastávek </t>
  </si>
  <si>
    <t>servis radaru rychlosti</t>
  </si>
  <si>
    <t xml:space="preserve">likvidace staré ŠJ - příprava nové stavby </t>
  </si>
  <si>
    <t>objekt zdr.střediska-údržba - výměna kotle,úprava spalin.cest</t>
  </si>
  <si>
    <t>daně a poplatky</t>
  </si>
  <si>
    <t xml:space="preserve">prevence vzniku odpadů - monitor.zpráva </t>
  </si>
  <si>
    <t>komunální volby</t>
  </si>
  <si>
    <t xml:space="preserve">                                                  za  rok   2022</t>
  </si>
  <si>
    <t>ke dni  31.12.2022</t>
  </si>
  <si>
    <r>
      <t>Rozpočtové příjmy</t>
    </r>
    <r>
      <rPr>
        <sz val="14"/>
        <rFont val="Arial CE"/>
        <family val="2"/>
        <charset val="238"/>
      </rPr>
      <t xml:space="preserve"> Obce Velké Březno za období  roku  2022 činily </t>
    </r>
    <r>
      <rPr>
        <b/>
        <sz val="14"/>
        <rFont val="Arial CE"/>
        <charset val="238"/>
      </rPr>
      <t>5</t>
    </r>
    <r>
      <rPr>
        <b/>
        <sz val="14"/>
        <rFont val="Arial CE"/>
        <family val="2"/>
        <charset val="238"/>
      </rPr>
      <t>7.440.054,90 Kč</t>
    </r>
  </si>
  <si>
    <r>
      <t>což představuje</t>
    </r>
    <r>
      <rPr>
        <b/>
        <sz val="14"/>
        <rFont val="Arial CE"/>
        <family val="2"/>
        <charset val="238"/>
      </rPr>
      <t xml:space="preserve">  110,67 %</t>
    </r>
    <r>
      <rPr>
        <sz val="14"/>
        <rFont val="Arial CE"/>
        <family val="2"/>
        <charset val="238"/>
      </rPr>
      <t xml:space="preserve"> schváleného ročního objemu upraveného  rozpočtu.  </t>
    </r>
  </si>
  <si>
    <r>
      <t>Celkové</t>
    </r>
    <r>
      <rPr>
        <b/>
        <sz val="14"/>
        <rFont val="Arial CE"/>
        <family val="2"/>
        <charset val="238"/>
      </rPr>
      <t xml:space="preserve"> rozpočtové výdaje </t>
    </r>
    <r>
      <rPr>
        <sz val="14"/>
        <rFont val="Arial CE"/>
        <family val="2"/>
        <charset val="238"/>
      </rPr>
      <t xml:space="preserve">jsou </t>
    </r>
    <r>
      <rPr>
        <b/>
        <sz val="14"/>
        <rFont val="Arial CE"/>
        <family val="2"/>
        <charset val="238"/>
      </rPr>
      <t>45.724.209,12 Kč</t>
    </r>
    <r>
      <rPr>
        <sz val="14"/>
        <rFont val="Arial CE"/>
        <family val="2"/>
        <charset val="238"/>
      </rPr>
      <t xml:space="preserve">, což představuje </t>
    </r>
    <r>
      <rPr>
        <b/>
        <sz val="14"/>
        <rFont val="Arial CE"/>
        <charset val="238"/>
      </rPr>
      <t>85</t>
    </r>
    <r>
      <rPr>
        <b/>
        <sz val="14"/>
        <rFont val="Arial CE"/>
        <family val="2"/>
        <charset val="238"/>
      </rPr>
      <t xml:space="preserve">,19 %  </t>
    </r>
    <r>
      <rPr>
        <sz val="14"/>
        <rFont val="Arial CE"/>
        <family val="2"/>
        <charset val="238"/>
      </rPr>
      <t>schváleného</t>
    </r>
    <r>
      <rPr>
        <b/>
        <sz val="14"/>
        <rFont val="Arial CE"/>
        <family val="2"/>
        <charset val="238"/>
      </rPr>
      <t xml:space="preserve"> </t>
    </r>
    <r>
      <rPr>
        <sz val="14"/>
        <rFont val="Arial CE"/>
        <family val="2"/>
        <charset val="238"/>
      </rPr>
      <t xml:space="preserve">  </t>
    </r>
  </si>
  <si>
    <r>
      <t xml:space="preserve">upraveného rozpočtu </t>
    </r>
    <r>
      <rPr>
        <b/>
        <sz val="14"/>
        <rFont val="Arial CE"/>
        <family val="2"/>
        <charset val="238"/>
      </rPr>
      <t>53.670.812 Kč</t>
    </r>
    <r>
      <rPr>
        <sz val="14"/>
        <rFont val="Arial CE"/>
        <family val="2"/>
        <charset val="238"/>
      </rPr>
      <t xml:space="preserve">. </t>
    </r>
  </si>
  <si>
    <r>
      <rPr>
        <b/>
        <sz val="14"/>
        <rFont val="Arial CE"/>
        <family val="2"/>
        <charset val="238"/>
      </rPr>
      <t xml:space="preserve">11.492.245,79 Kč </t>
    </r>
    <r>
      <rPr>
        <sz val="14"/>
        <rFont val="Arial CE"/>
        <family val="2"/>
        <charset val="238"/>
      </rPr>
      <t xml:space="preserve"> se vyrovnávají  rozpočtované  příjmy a výdaje  na </t>
    </r>
    <r>
      <rPr>
        <b/>
        <sz val="14"/>
        <rFont val="Arial CE"/>
        <charset val="238"/>
      </rPr>
      <t>85</t>
    </r>
    <r>
      <rPr>
        <b/>
        <sz val="14"/>
        <rFont val="Arial CE"/>
        <family val="2"/>
        <charset val="238"/>
      </rPr>
      <t>,19 %</t>
    </r>
    <r>
      <rPr>
        <sz val="14"/>
        <rFont val="Arial CE"/>
        <family val="2"/>
        <charset val="238"/>
      </rPr>
      <t xml:space="preserve"> .</t>
    </r>
  </si>
  <si>
    <t>Obec Vede  bankovní účty opatrovanců (tyto jsou vedeny jako účty cizích prostředků)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</si>
</sst>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Kč&quot;;[Red]\-#,##0.00\ &quot;Kč&quot;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0\ &quot;Kč&quot;"/>
  </numFmts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6"/>
      <name val="Arial CE"/>
      <charset val="238"/>
    </font>
    <font>
      <b/>
      <sz val="16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 CE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name val="Arial CE"/>
      <family val="2"/>
      <charset val="238"/>
    </font>
    <font>
      <b/>
      <sz val="12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2"/>
      <name val="Arial CE"/>
      <charset val="238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1" fillId="0" borderId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9" fillId="0" borderId="1" xfId="0" applyFont="1" applyBorder="1"/>
    <xf numFmtId="0" fontId="10" fillId="0" borderId="0" xfId="0" applyFont="1"/>
    <xf numFmtId="43" fontId="9" fillId="0" borderId="0" xfId="0" applyNumberFormat="1" applyFont="1"/>
    <xf numFmtId="8" fontId="9" fillId="0" borderId="1" xfId="0" applyNumberFormat="1" applyFont="1" applyBorder="1"/>
    <xf numFmtId="8" fontId="5" fillId="0" borderId="1" xfId="0" applyNumberFormat="1" applyFont="1" applyBorder="1"/>
    <xf numFmtId="44" fontId="9" fillId="0" borderId="1" xfId="0" applyNumberFormat="1" applyFont="1" applyBorder="1"/>
    <xf numFmtId="44" fontId="5" fillId="0" borderId="1" xfId="0" applyNumberFormat="1" applyFont="1" applyBorder="1"/>
    <xf numFmtId="0" fontId="9" fillId="0" borderId="0" xfId="0" quotePrefix="1" applyFont="1"/>
    <xf numFmtId="44" fontId="9" fillId="0" borderId="0" xfId="0" applyNumberFormat="1" applyFont="1" applyBorder="1"/>
    <xf numFmtId="44" fontId="5" fillId="0" borderId="0" xfId="0" quotePrefix="1" applyNumberFormat="1" applyFont="1" applyBorder="1"/>
    <xf numFmtId="43" fontId="8" fillId="0" borderId="0" xfId="0" applyNumberFormat="1" applyFont="1"/>
    <xf numFmtId="44" fontId="5" fillId="0" borderId="0" xfId="0" applyNumberFormat="1" applyFont="1" applyBorder="1"/>
    <xf numFmtId="0" fontId="9" fillId="0" borderId="0" xfId="0" applyFont="1" applyBorder="1"/>
    <xf numFmtId="0" fontId="5" fillId="0" borderId="0" xfId="0" applyFont="1" applyBorder="1"/>
    <xf numFmtId="44" fontId="9" fillId="0" borderId="0" xfId="0" applyNumberFormat="1" applyFont="1"/>
    <xf numFmtId="164" fontId="9" fillId="0" borderId="1" xfId="0" applyNumberFormat="1" applyFont="1" applyBorder="1"/>
    <xf numFmtId="8" fontId="9" fillId="0" borderId="2" xfId="0" applyNumberFormat="1" applyFont="1" applyBorder="1"/>
    <xf numFmtId="8" fontId="5" fillId="0" borderId="2" xfId="0" applyNumberFormat="1" applyFont="1" applyBorder="1"/>
    <xf numFmtId="44" fontId="8" fillId="0" borderId="0" xfId="0" applyNumberFormat="1" applyFont="1"/>
    <xf numFmtId="44" fontId="8" fillId="0" borderId="3" xfId="0" applyNumberFormat="1" applyFont="1" applyBorder="1"/>
    <xf numFmtId="44" fontId="11" fillId="0" borderId="0" xfId="0" applyNumberFormat="1" applyFont="1" applyBorder="1"/>
    <xf numFmtId="0" fontId="6" fillId="0" borderId="0" xfId="0" applyFont="1"/>
    <xf numFmtId="164" fontId="13" fillId="0" borderId="1" xfId="0" applyNumberFormat="1" applyFont="1" applyBorder="1"/>
    <xf numFmtId="164" fontId="14" fillId="0" borderId="0" xfId="0" applyNumberFormat="1" applyFont="1"/>
    <xf numFmtId="0" fontId="6" fillId="0" borderId="1" xfId="0" applyFont="1" applyBorder="1"/>
    <xf numFmtId="44" fontId="13" fillId="0" borderId="0" xfId="0" applyNumberFormat="1" applyFont="1"/>
    <xf numFmtId="44" fontId="0" fillId="0" borderId="0" xfId="0" applyNumberFormat="1"/>
    <xf numFmtId="0" fontId="0" fillId="2" borderId="0" xfId="0" applyFill="1"/>
    <xf numFmtId="0" fontId="15" fillId="0" borderId="4" xfId="0" applyFont="1" applyBorder="1"/>
    <xf numFmtId="0" fontId="16" fillId="0" borderId="4" xfId="0" applyFont="1" applyBorder="1" applyAlignment="1">
      <alignment horizontal="left"/>
    </xf>
    <xf numFmtId="43" fontId="17" fillId="2" borderId="4" xfId="0" applyNumberFormat="1" applyFont="1" applyFill="1" applyBorder="1"/>
    <xf numFmtId="43" fontId="0" fillId="2" borderId="4" xfId="0" applyNumberFormat="1" applyFill="1" applyBorder="1"/>
    <xf numFmtId="0" fontId="0" fillId="0" borderId="4" xfId="0" applyBorder="1"/>
    <xf numFmtId="43" fontId="0" fillId="0" borderId="4" xfId="0" applyNumberFormat="1" applyBorder="1"/>
    <xf numFmtId="43" fontId="0" fillId="0" borderId="0" xfId="0" applyNumberFormat="1"/>
    <xf numFmtId="0" fontId="18" fillId="0" borderId="4" xfId="0" applyFont="1" applyBorder="1"/>
    <xf numFmtId="43" fontId="18" fillId="0" borderId="4" xfId="0" applyNumberFormat="1" applyFont="1" applyBorder="1"/>
    <xf numFmtId="43" fontId="1" fillId="0" borderId="4" xfId="0" applyNumberFormat="1" applyFont="1" applyBorder="1"/>
    <xf numFmtId="43" fontId="1" fillId="2" borderId="4" xfId="0" applyNumberFormat="1" applyFont="1" applyFill="1" applyBorder="1"/>
    <xf numFmtId="0" fontId="19" fillId="0" borderId="4" xfId="0" applyFont="1" applyBorder="1"/>
    <xf numFmtId="43" fontId="19" fillId="0" borderId="4" xfId="0" applyNumberFormat="1" applyFont="1" applyBorder="1"/>
    <xf numFmtId="43" fontId="19" fillId="2" borderId="4" xfId="0" applyNumberFormat="1" applyFont="1" applyFill="1" applyBorder="1"/>
    <xf numFmtId="0" fontId="4" fillId="0" borderId="5" xfId="0" applyFont="1" applyBorder="1"/>
    <xf numFmtId="43" fontId="11" fillId="0" borderId="5" xfId="0" applyNumberFormat="1" applyFont="1" applyBorder="1"/>
    <xf numFmtId="43" fontId="20" fillId="0" borderId="5" xfId="0" applyNumberFormat="1" applyFont="1" applyBorder="1"/>
    <xf numFmtId="0" fontId="4" fillId="0" borderId="0" xfId="0" applyFont="1" applyBorder="1"/>
    <xf numFmtId="43" fontId="11" fillId="0" borderId="0" xfId="0" applyNumberFormat="1" applyFont="1" applyBorder="1"/>
    <xf numFmtId="43" fontId="0" fillId="0" borderId="0" xfId="0" applyNumberFormat="1" applyBorder="1"/>
    <xf numFmtId="0" fontId="21" fillId="0" borderId="0" xfId="0" applyFont="1"/>
    <xf numFmtId="43" fontId="0" fillId="0" borderId="6" xfId="0" applyNumberFormat="1" applyBorder="1"/>
    <xf numFmtId="43" fontId="22" fillId="0" borderId="4" xfId="0" applyNumberFormat="1" applyFont="1" applyBorder="1"/>
    <xf numFmtId="0" fontId="23" fillId="0" borderId="4" xfId="0" applyFont="1" applyBorder="1"/>
    <xf numFmtId="0" fontId="23" fillId="0" borderId="0" xfId="0" applyFont="1" applyBorder="1"/>
    <xf numFmtId="164" fontId="22" fillId="0" borderId="0" xfId="0" applyNumberFormat="1" applyFont="1" applyBorder="1"/>
    <xf numFmtId="0" fontId="24" fillId="0" borderId="4" xfId="0" applyFont="1" applyBorder="1"/>
    <xf numFmtId="43" fontId="21" fillId="0" borderId="4" xfId="0" applyNumberFormat="1" applyFont="1" applyBorder="1" applyAlignment="1">
      <alignment horizontal="right"/>
    </xf>
    <xf numFmtId="0" fontId="15" fillId="0" borderId="0" xfId="0" applyFont="1"/>
    <xf numFmtId="49" fontId="3" fillId="0" borderId="0" xfId="0" applyNumberFormat="1" applyFont="1"/>
    <xf numFmtId="49" fontId="25" fillId="0" borderId="0" xfId="0" applyNumberFormat="1" applyFont="1"/>
    <xf numFmtId="43" fontId="17" fillId="0" borderId="4" xfId="0" applyNumberFormat="1" applyFont="1" applyBorder="1"/>
    <xf numFmtId="0" fontId="0" fillId="0" borderId="4" xfId="0" applyBorder="1" applyAlignment="1">
      <alignment horizontal="center"/>
    </xf>
    <xf numFmtId="43" fontId="26" fillId="0" borderId="4" xfId="0" applyNumberFormat="1" applyFont="1" applyBorder="1"/>
    <xf numFmtId="43" fontId="26" fillId="2" borderId="4" xfId="0" applyNumberFormat="1" applyFont="1" applyFill="1" applyBorder="1"/>
    <xf numFmtId="43" fontId="24" fillId="0" borderId="4" xfId="0" applyNumberFormat="1" applyFont="1" applyBorder="1"/>
    <xf numFmtId="43" fontId="18" fillId="2" borderId="4" xfId="0" applyNumberFormat="1" applyFont="1" applyFill="1" applyBorder="1"/>
    <xf numFmtId="43" fontId="23" fillId="2" borderId="4" xfId="0" applyNumberFormat="1" applyFont="1" applyFill="1" applyBorder="1"/>
    <xf numFmtId="0" fontId="16" fillId="0" borderId="4" xfId="0" applyFont="1" applyBorder="1"/>
    <xf numFmtId="43" fontId="16" fillId="0" borderId="4" xfId="0" applyNumberFormat="1" applyFont="1" applyBorder="1"/>
    <xf numFmtId="43" fontId="16" fillId="2" borderId="4" xfId="0" applyNumberFormat="1" applyFont="1" applyFill="1" applyBorder="1"/>
    <xf numFmtId="0" fontId="1" fillId="0" borderId="4" xfId="0" applyFont="1" applyBorder="1"/>
    <xf numFmtId="0" fontId="22" fillId="0" borderId="4" xfId="0" applyFont="1" applyBorder="1"/>
    <xf numFmtId="43" fontId="23" fillId="0" borderId="4" xfId="0" applyNumberFormat="1" applyFont="1" applyBorder="1"/>
    <xf numFmtId="0" fontId="26" fillId="0" borderId="4" xfId="0" applyFont="1" applyBorder="1"/>
    <xf numFmtId="43" fontId="24" fillId="0" borderId="7" xfId="0" applyNumberFormat="1" applyFont="1" applyBorder="1"/>
    <xf numFmtId="43" fontId="24" fillId="2" borderId="4" xfId="0" applyNumberFormat="1" applyFont="1" applyFill="1" applyBorder="1"/>
    <xf numFmtId="0" fontId="18" fillId="0" borderId="8" xfId="0" applyFont="1" applyBorder="1"/>
    <xf numFmtId="43" fontId="24" fillId="2" borderId="8" xfId="0" applyNumberFormat="1" applyFont="1" applyFill="1" applyBorder="1"/>
    <xf numFmtId="43" fontId="27" fillId="2" borderId="4" xfId="0" applyNumberFormat="1" applyFont="1" applyFill="1" applyBorder="1"/>
    <xf numFmtId="0" fontId="17" fillId="0" borderId="4" xfId="0" applyFont="1" applyBorder="1"/>
    <xf numFmtId="43" fontId="28" fillId="0" borderId="4" xfId="0" applyNumberFormat="1" applyFont="1" applyBorder="1"/>
    <xf numFmtId="0" fontId="4" fillId="0" borderId="4" xfId="0" applyFont="1" applyBorder="1"/>
    <xf numFmtId="43" fontId="11" fillId="0" borderId="4" xfId="0" applyNumberFormat="1" applyFont="1" applyBorder="1"/>
    <xf numFmtId="43" fontId="21" fillId="0" borderId="4" xfId="0" applyNumberFormat="1" applyFont="1" applyBorder="1"/>
    <xf numFmtId="43" fontId="20" fillId="2" borderId="6" xfId="0" applyNumberFormat="1" applyFont="1" applyFill="1" applyBorder="1"/>
    <xf numFmtId="164" fontId="0" fillId="0" borderId="0" xfId="0" applyNumberFormat="1"/>
    <xf numFmtId="0" fontId="29" fillId="0" borderId="0" xfId="0" applyFont="1"/>
    <xf numFmtId="44" fontId="30" fillId="0" borderId="0" xfId="0" applyNumberFormat="1" applyFont="1"/>
    <xf numFmtId="164" fontId="5" fillId="0" borderId="1" xfId="0" applyNumberFormat="1" applyFont="1" applyBorder="1"/>
    <xf numFmtId="0" fontId="22" fillId="0" borderId="4" xfId="1" applyFont="1" applyBorder="1"/>
    <xf numFmtId="0" fontId="32" fillId="0" borderId="4" xfId="1" applyFont="1" applyBorder="1"/>
    <xf numFmtId="2" fontId="33" fillId="2" borderId="4" xfId="1" applyNumberFormat="1" applyFont="1" applyFill="1" applyBorder="1" applyAlignment="1">
      <alignment horizontal="center"/>
    </xf>
    <xf numFmtId="2" fontId="33" fillId="0" borderId="4" xfId="1" applyNumberFormat="1" applyFont="1" applyFill="1" applyBorder="1" applyAlignment="1">
      <alignment horizontal="center"/>
    </xf>
    <xf numFmtId="43" fontId="23" fillId="2" borderId="4" xfId="0" applyNumberFormat="1" applyFont="1" applyFill="1" applyBorder="1" applyAlignment="1">
      <alignment horizontal="center"/>
    </xf>
    <xf numFmtId="0" fontId="34" fillId="0" borderId="0" xfId="0" applyFont="1"/>
    <xf numFmtId="164" fontId="34" fillId="0" borderId="0" xfId="0" applyNumberFormat="1" applyFont="1"/>
    <xf numFmtId="0" fontId="6" fillId="0" borderId="0" xfId="0" applyFont="1" applyBorder="1"/>
    <xf numFmtId="0" fontId="35" fillId="0" borderId="0" xfId="0" applyFont="1" applyFill="1" applyBorder="1"/>
    <xf numFmtId="44" fontId="36" fillId="0" borderId="0" xfId="0" applyNumberFormat="1" applyFont="1"/>
    <xf numFmtId="0" fontId="37" fillId="0" borderId="0" xfId="0" applyFont="1"/>
    <xf numFmtId="164" fontId="37" fillId="0" borderId="0" xfId="0" applyNumberFormat="1" applyFont="1"/>
    <xf numFmtId="44" fontId="37" fillId="0" borderId="0" xfId="0" applyNumberFormat="1" applyFont="1"/>
    <xf numFmtId="0" fontId="36" fillId="0" borderId="0" xfId="0" applyFont="1"/>
    <xf numFmtId="44" fontId="5" fillId="0" borderId="6" xfId="0" applyNumberFormat="1" applyFont="1" applyBorder="1"/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topLeftCell="A16" workbookViewId="0">
      <selection activeCell="E25" sqref="E25"/>
    </sheetView>
  </sheetViews>
  <sheetFormatPr defaultRowHeight="15" x14ac:dyDescent="0.25"/>
  <cols>
    <col min="1" max="1" width="36.42578125" customWidth="1"/>
    <col min="3" max="3" width="24.7109375" customWidth="1"/>
    <col min="4" max="4" width="27.7109375" customWidth="1"/>
    <col min="5" max="5" width="21.5703125" customWidth="1"/>
    <col min="8" max="8" width="16.42578125" bestFit="1" customWidth="1"/>
  </cols>
  <sheetData>
    <row r="1" spans="1:5" ht="20.25" x14ac:dyDescent="0.3">
      <c r="A1" s="1" t="s">
        <v>0</v>
      </c>
    </row>
    <row r="2" spans="1:5" ht="18" x14ac:dyDescent="0.25">
      <c r="A2" s="2" t="s">
        <v>201</v>
      </c>
    </row>
    <row r="4" spans="1:5" ht="18" x14ac:dyDescent="0.25">
      <c r="A4" s="65" t="s">
        <v>203</v>
      </c>
      <c r="B4" s="3"/>
      <c r="C4" s="3"/>
      <c r="D4" s="3"/>
      <c r="E4" s="3"/>
    </row>
    <row r="5" spans="1:5" ht="18" x14ac:dyDescent="0.25">
      <c r="A5" s="94" t="s">
        <v>204</v>
      </c>
      <c r="B5" s="3"/>
      <c r="C5" s="3"/>
      <c r="D5" s="3"/>
      <c r="E5" s="3"/>
    </row>
    <row r="6" spans="1:5" ht="18" x14ac:dyDescent="0.25">
      <c r="A6" s="94"/>
      <c r="B6" s="3"/>
      <c r="C6" s="3"/>
      <c r="D6" s="3"/>
      <c r="E6" s="3"/>
    </row>
    <row r="7" spans="1:5" ht="18" x14ac:dyDescent="0.25">
      <c r="A7" s="94" t="s">
        <v>205</v>
      </c>
      <c r="B7" s="3"/>
      <c r="C7" s="3"/>
      <c r="D7" s="3"/>
      <c r="E7" s="3"/>
    </row>
    <row r="8" spans="1:5" ht="18" x14ac:dyDescent="0.25">
      <c r="A8" s="94" t="s">
        <v>206</v>
      </c>
      <c r="B8" s="3"/>
      <c r="C8" s="3"/>
      <c r="D8" s="3"/>
      <c r="E8" s="3"/>
    </row>
    <row r="9" spans="1:5" ht="18" x14ac:dyDescent="0.25">
      <c r="A9" s="94"/>
      <c r="B9" s="3"/>
      <c r="C9" s="3"/>
      <c r="D9" s="3"/>
      <c r="E9" s="3"/>
    </row>
    <row r="10" spans="1:5" ht="18" x14ac:dyDescent="0.25">
      <c r="A10" s="94" t="s">
        <v>128</v>
      </c>
      <c r="B10" s="3"/>
      <c r="C10" s="3"/>
      <c r="D10" s="3"/>
      <c r="E10" s="3"/>
    </row>
    <row r="11" spans="1:5" ht="18" x14ac:dyDescent="0.25">
      <c r="A11" s="94" t="s">
        <v>207</v>
      </c>
      <c r="B11" s="3"/>
      <c r="C11" s="3"/>
      <c r="D11" s="3"/>
      <c r="E11" s="3"/>
    </row>
    <row r="12" spans="1:5" ht="15.75" x14ac:dyDescent="0.25">
      <c r="A12" s="4"/>
      <c r="B12" s="3"/>
      <c r="C12" s="3"/>
      <c r="D12" s="3"/>
      <c r="E12" s="3"/>
    </row>
    <row r="13" spans="1:5" ht="15.75" x14ac:dyDescent="0.25">
      <c r="A13" s="4"/>
      <c r="B13" s="3"/>
      <c r="C13" s="3"/>
      <c r="D13" s="3"/>
      <c r="E13" s="3"/>
    </row>
    <row r="14" spans="1:5" ht="15.75" x14ac:dyDescent="0.25">
      <c r="A14" s="3"/>
      <c r="B14" s="3"/>
      <c r="C14" s="3"/>
      <c r="D14" s="3"/>
      <c r="E14" s="3"/>
    </row>
    <row r="15" spans="1:5" ht="15.75" x14ac:dyDescent="0.25">
      <c r="A15" s="3"/>
      <c r="B15" s="3"/>
      <c r="C15" s="3"/>
      <c r="D15" s="3"/>
      <c r="E15" s="3"/>
    </row>
    <row r="16" spans="1:5" ht="20.25" x14ac:dyDescent="0.3">
      <c r="A16" s="5" t="s">
        <v>1</v>
      </c>
      <c r="B16" s="6"/>
      <c r="C16" s="6"/>
      <c r="D16" s="7" t="s">
        <v>202</v>
      </c>
      <c r="E16" s="8" t="s">
        <v>167</v>
      </c>
    </row>
    <row r="17" spans="1:8" ht="20.25" x14ac:dyDescent="0.3">
      <c r="A17" s="6"/>
      <c r="B17" s="6"/>
      <c r="C17" s="6"/>
      <c r="D17" s="9"/>
      <c r="E17" s="10"/>
    </row>
    <row r="18" spans="1:8" ht="20.25" x14ac:dyDescent="0.3">
      <c r="A18" s="6" t="s">
        <v>2</v>
      </c>
      <c r="B18" s="6" t="s">
        <v>3</v>
      </c>
      <c r="C18" s="11"/>
      <c r="D18" s="12">
        <v>8588100.1400000006</v>
      </c>
      <c r="E18" s="13">
        <v>37666535.909999996</v>
      </c>
    </row>
    <row r="19" spans="1:8" ht="20.25" x14ac:dyDescent="0.3">
      <c r="A19" s="6"/>
      <c r="B19" s="6" t="s">
        <v>4</v>
      </c>
      <c r="C19" s="11"/>
      <c r="D19" s="12">
        <v>2681589.5099999998</v>
      </c>
      <c r="E19" s="13">
        <v>1410453.78</v>
      </c>
    </row>
    <row r="20" spans="1:8" ht="20.25" x14ac:dyDescent="0.3">
      <c r="A20" s="6"/>
      <c r="B20" s="6" t="s">
        <v>5</v>
      </c>
      <c r="C20" s="11"/>
      <c r="D20" s="12">
        <v>302638.74</v>
      </c>
      <c r="E20" s="13">
        <v>316033.96999999997</v>
      </c>
    </row>
    <row r="21" spans="1:8" ht="20.25" x14ac:dyDescent="0.3">
      <c r="A21" s="6"/>
      <c r="B21" s="6" t="s">
        <v>6</v>
      </c>
      <c r="C21" s="11"/>
      <c r="D21" s="12">
        <v>196900.97</v>
      </c>
      <c r="E21" s="13">
        <v>199565.74</v>
      </c>
    </row>
    <row r="22" spans="1:8" ht="20.25" x14ac:dyDescent="0.3">
      <c r="A22" s="6"/>
      <c r="B22" s="6" t="s">
        <v>7</v>
      </c>
      <c r="C22" s="11"/>
      <c r="D22" s="12">
        <v>230203.24</v>
      </c>
      <c r="E22" s="13">
        <v>193657.76</v>
      </c>
    </row>
    <row r="23" spans="1:8" ht="20.25" x14ac:dyDescent="0.3">
      <c r="A23" s="6" t="s">
        <v>8</v>
      </c>
      <c r="B23" s="6" t="s">
        <v>9</v>
      </c>
      <c r="C23" s="11"/>
      <c r="D23" s="12">
        <v>2198881.7599999998</v>
      </c>
      <c r="E23" s="13">
        <v>8026256.8300000001</v>
      </c>
    </row>
    <row r="24" spans="1:8" ht="20.25" x14ac:dyDescent="0.3">
      <c r="A24" s="6"/>
      <c r="B24" s="6" t="s">
        <v>175</v>
      </c>
      <c r="C24" s="11"/>
      <c r="D24" s="14">
        <v>45845840.25</v>
      </c>
      <c r="E24" s="15">
        <v>0</v>
      </c>
    </row>
    <row r="25" spans="1:8" ht="20.25" x14ac:dyDescent="0.3">
      <c r="A25" s="6"/>
      <c r="B25" s="6" t="s">
        <v>10</v>
      </c>
      <c r="C25" s="11"/>
      <c r="D25" s="14">
        <v>165526.22</v>
      </c>
      <c r="E25" s="111">
        <v>59090.8</v>
      </c>
    </row>
    <row r="26" spans="1:8" ht="20.25" x14ac:dyDescent="0.3">
      <c r="A26" s="6"/>
      <c r="B26" s="6"/>
      <c r="C26" s="16"/>
      <c r="D26" s="17" t="s">
        <v>11</v>
      </c>
      <c r="E26" s="18" t="s">
        <v>12</v>
      </c>
    </row>
    <row r="27" spans="1:8" ht="20.25" x14ac:dyDescent="0.3">
      <c r="A27" s="6"/>
      <c r="B27" s="6"/>
      <c r="C27" s="19"/>
      <c r="D27" s="12">
        <f>SUM(D18:D25)</f>
        <v>60209680.829999998</v>
      </c>
      <c r="E27" s="20">
        <f>SUM(E18:E24)</f>
        <v>47812503.989999995</v>
      </c>
      <c r="H27" s="35"/>
    </row>
    <row r="28" spans="1:8" ht="20.25" x14ac:dyDescent="0.3">
      <c r="A28" s="6"/>
      <c r="B28" s="6"/>
      <c r="C28" s="6"/>
      <c r="D28" s="21"/>
      <c r="E28" s="22"/>
    </row>
    <row r="29" spans="1:8" ht="20.25" x14ac:dyDescent="0.3">
      <c r="A29" s="6" t="s">
        <v>13</v>
      </c>
      <c r="B29" s="6"/>
      <c r="C29" s="23"/>
      <c r="D29" s="24">
        <v>699874.8</v>
      </c>
      <c r="E29" s="96">
        <v>883598.06</v>
      </c>
    </row>
    <row r="30" spans="1:8" ht="20.25" x14ac:dyDescent="0.3">
      <c r="A30" s="6" t="s">
        <v>14</v>
      </c>
      <c r="B30" s="6"/>
      <c r="C30" s="23"/>
      <c r="D30" s="24">
        <v>0</v>
      </c>
      <c r="E30" s="96">
        <v>5042.3500000000004</v>
      </c>
    </row>
    <row r="31" spans="1:8" ht="21" thickBot="1" x14ac:dyDescent="0.35">
      <c r="A31" s="6" t="s">
        <v>15</v>
      </c>
      <c r="B31" s="6"/>
      <c r="C31" s="23"/>
      <c r="D31" s="25">
        <v>8052036.3099999996</v>
      </c>
      <c r="E31" s="26">
        <v>6801322.1100000003</v>
      </c>
    </row>
    <row r="32" spans="1:8" ht="31.5" customHeight="1" x14ac:dyDescent="0.3">
      <c r="A32" s="5" t="s">
        <v>16</v>
      </c>
      <c r="B32" s="6"/>
      <c r="C32" s="27"/>
      <c r="D32" s="28">
        <f>SUM(D27:D31)</f>
        <v>68961591.939999998</v>
      </c>
      <c r="E32" s="29">
        <f>SUM(E27:E31)</f>
        <v>55502466.509999998</v>
      </c>
    </row>
    <row r="33" spans="1:5" ht="50.25" customHeight="1" x14ac:dyDescent="0.3">
      <c r="A33" s="30" t="s">
        <v>129</v>
      </c>
      <c r="D33" s="31">
        <v>1009600</v>
      </c>
      <c r="E33" s="32">
        <v>1223200</v>
      </c>
    </row>
    <row r="34" spans="1:5" ht="20.25" x14ac:dyDescent="0.3">
      <c r="A34" s="33" t="s">
        <v>17</v>
      </c>
      <c r="D34" s="34">
        <v>21446355.460000001</v>
      </c>
      <c r="E34" s="95">
        <v>21446355.460000001</v>
      </c>
    </row>
    <row r="35" spans="1:5" ht="20.25" x14ac:dyDescent="0.3">
      <c r="A35" s="104"/>
      <c r="D35" s="34"/>
      <c r="E35" s="95"/>
    </row>
    <row r="36" spans="1:5" ht="15.75" x14ac:dyDescent="0.25">
      <c r="A36" s="105" t="s">
        <v>208</v>
      </c>
    </row>
    <row r="37" spans="1:5" ht="18.75" x14ac:dyDescent="0.3">
      <c r="A37" s="107" t="s">
        <v>168</v>
      </c>
      <c r="B37" s="107"/>
      <c r="C37" s="107"/>
      <c r="D37" s="108">
        <v>1572.51</v>
      </c>
      <c r="E37" s="35"/>
    </row>
    <row r="38" spans="1:5" ht="18.75" x14ac:dyDescent="0.3">
      <c r="A38" s="107" t="s">
        <v>169</v>
      </c>
      <c r="B38" s="107"/>
      <c r="C38" s="107"/>
      <c r="D38" s="109">
        <v>19670.669999999998</v>
      </c>
    </row>
    <row r="39" spans="1:5" ht="18.75" x14ac:dyDescent="0.3">
      <c r="A39" s="107" t="s">
        <v>171</v>
      </c>
      <c r="B39" s="107"/>
      <c r="C39" s="107"/>
      <c r="D39" s="108">
        <v>47047.75</v>
      </c>
    </row>
    <row r="40" spans="1:5" ht="21" customHeight="1" x14ac:dyDescent="0.3">
      <c r="A40" s="102"/>
      <c r="B40" s="102"/>
      <c r="C40" s="102"/>
      <c r="D40" s="103"/>
    </row>
    <row r="41" spans="1:5" ht="24.75" customHeight="1" x14ac:dyDescent="0.35">
      <c r="A41" s="110" t="s">
        <v>16</v>
      </c>
      <c r="B41" s="102"/>
      <c r="C41" s="102"/>
      <c r="D41" s="106">
        <f>SUM(D32-D33-D34+D38+D37+D39)</f>
        <v>46573927.409999996</v>
      </c>
    </row>
  </sheetData>
  <pageMargins left="0.7" right="0.7" top="0.78740157499999996" bottom="0.78740157499999996" header="0.3" footer="0.3"/>
  <pageSetup paperSize="9" scale="7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7"/>
  <sheetViews>
    <sheetView topLeftCell="A64" zoomScale="172" zoomScaleNormal="172" workbookViewId="0">
      <selection activeCell="C71" sqref="C71"/>
    </sheetView>
  </sheetViews>
  <sheetFormatPr defaultRowHeight="15" x14ac:dyDescent="0.25"/>
  <cols>
    <col min="1" max="1" width="43" customWidth="1"/>
    <col min="2" max="2" width="21" customWidth="1"/>
    <col min="3" max="3" width="20.5703125" customWidth="1"/>
    <col min="4" max="4" width="19.85546875" customWidth="1"/>
    <col min="5" max="5" width="16.85546875" customWidth="1"/>
  </cols>
  <sheetData>
    <row r="1" spans="1:5" ht="28.5" customHeight="1" x14ac:dyDescent="0.25">
      <c r="A1" s="2" t="s">
        <v>187</v>
      </c>
      <c r="C1" s="36"/>
      <c r="D1" s="36"/>
    </row>
    <row r="2" spans="1:5" ht="18" x14ac:dyDescent="0.25">
      <c r="A2" s="37"/>
      <c r="B2" s="38" t="s">
        <v>18</v>
      </c>
      <c r="C2" s="39" t="s">
        <v>19</v>
      </c>
      <c r="D2" s="40" t="s">
        <v>20</v>
      </c>
      <c r="E2" s="41" t="s">
        <v>21</v>
      </c>
    </row>
    <row r="3" spans="1:5" x14ac:dyDescent="0.25">
      <c r="A3" s="41" t="s">
        <v>22</v>
      </c>
      <c r="B3" s="42">
        <v>5500000</v>
      </c>
      <c r="C3" s="42">
        <v>6500000</v>
      </c>
      <c r="D3" s="40">
        <v>6901785.46</v>
      </c>
      <c r="E3" s="42">
        <f t="shared" ref="E3:E19" si="0">SUM(D3/C3)*100</f>
        <v>106.18131476923077</v>
      </c>
    </row>
    <row r="4" spans="1:5" x14ac:dyDescent="0.25">
      <c r="A4" s="41" t="s">
        <v>23</v>
      </c>
      <c r="B4" s="42">
        <v>210000</v>
      </c>
      <c r="C4" s="42">
        <v>410000</v>
      </c>
      <c r="D4" s="40">
        <v>626375.26</v>
      </c>
      <c r="E4" s="42">
        <f t="shared" si="0"/>
        <v>152.7744536585366</v>
      </c>
    </row>
    <row r="5" spans="1:5" x14ac:dyDescent="0.25">
      <c r="A5" s="41" t="s">
        <v>24</v>
      </c>
      <c r="B5" s="42">
        <v>800000</v>
      </c>
      <c r="C5" s="42">
        <v>1250000</v>
      </c>
      <c r="D5" s="40">
        <v>1392315.35</v>
      </c>
      <c r="E5" s="42">
        <f t="shared" si="0"/>
        <v>111.38522800000001</v>
      </c>
    </row>
    <row r="6" spans="1:5" x14ac:dyDescent="0.25">
      <c r="A6" s="41" t="s">
        <v>25</v>
      </c>
      <c r="B6" s="42">
        <v>5800000</v>
      </c>
      <c r="C6" s="42">
        <v>9000000</v>
      </c>
      <c r="D6" s="40">
        <v>10532099.35</v>
      </c>
      <c r="E6" s="42">
        <f t="shared" si="0"/>
        <v>117.0233261111111</v>
      </c>
    </row>
    <row r="7" spans="1:5" x14ac:dyDescent="0.25">
      <c r="A7" s="41" t="s">
        <v>26</v>
      </c>
      <c r="B7" s="42"/>
      <c r="C7" s="42">
        <v>447310</v>
      </c>
      <c r="D7" s="40">
        <v>447310</v>
      </c>
      <c r="E7" s="42"/>
    </row>
    <row r="8" spans="1:5" x14ac:dyDescent="0.25">
      <c r="A8" s="41" t="s">
        <v>27</v>
      </c>
      <c r="B8" s="42">
        <v>18000000</v>
      </c>
      <c r="C8" s="42">
        <v>21000000</v>
      </c>
      <c r="D8" s="40">
        <v>23905300.940000001</v>
      </c>
      <c r="E8" s="42">
        <f t="shared" si="0"/>
        <v>113.83476638095237</v>
      </c>
    </row>
    <row r="9" spans="1:5" x14ac:dyDescent="0.25">
      <c r="A9" s="41" t="s">
        <v>28</v>
      </c>
      <c r="B9" s="42"/>
      <c r="C9" s="42">
        <v>14500</v>
      </c>
      <c r="D9" s="40">
        <v>14933.6</v>
      </c>
      <c r="E9" s="42">
        <f t="shared" si="0"/>
        <v>102.9903448275862</v>
      </c>
    </row>
    <row r="10" spans="1:5" x14ac:dyDescent="0.25">
      <c r="A10" s="41" t="s">
        <v>29</v>
      </c>
      <c r="B10" s="42">
        <v>800000</v>
      </c>
      <c r="C10" s="42">
        <v>800000</v>
      </c>
      <c r="D10" s="40">
        <v>933367.48</v>
      </c>
      <c r="E10" s="42">
        <f t="shared" si="0"/>
        <v>116.67093499999999</v>
      </c>
    </row>
    <row r="11" spans="1:5" x14ac:dyDescent="0.25">
      <c r="A11" s="41" t="s">
        <v>30</v>
      </c>
      <c r="B11" s="42">
        <v>1550000</v>
      </c>
      <c r="C11" s="42">
        <v>1550000</v>
      </c>
      <c r="D11" s="40">
        <v>1667824.06</v>
      </c>
      <c r="E11" s="42">
        <f t="shared" si="0"/>
        <v>107.60155225806452</v>
      </c>
    </row>
    <row r="12" spans="1:5" x14ac:dyDescent="0.25">
      <c r="A12" s="41" t="s">
        <v>31</v>
      </c>
      <c r="B12" s="42">
        <v>80000</v>
      </c>
      <c r="C12" s="42">
        <v>80000</v>
      </c>
      <c r="D12" s="40">
        <v>81604</v>
      </c>
      <c r="E12" s="42">
        <f t="shared" si="0"/>
        <v>102.005</v>
      </c>
    </row>
    <row r="13" spans="1:5" x14ac:dyDescent="0.25">
      <c r="A13" s="41" t="s">
        <v>32</v>
      </c>
      <c r="B13" s="42">
        <v>16000</v>
      </c>
      <c r="C13" s="42">
        <v>40000</v>
      </c>
      <c r="D13" s="40">
        <v>39145.81</v>
      </c>
      <c r="E13" s="42">
        <f t="shared" si="0"/>
        <v>97.864524999999986</v>
      </c>
    </row>
    <row r="14" spans="1:5" x14ac:dyDescent="0.25">
      <c r="A14" s="41" t="s">
        <v>33</v>
      </c>
      <c r="B14" s="42">
        <v>220000</v>
      </c>
      <c r="C14" s="42">
        <v>170000</v>
      </c>
      <c r="D14" s="40">
        <v>159580</v>
      </c>
      <c r="E14" s="42">
        <f t="shared" ref="E14" si="1">SUM(D14/C14)*100</f>
        <v>93.870588235294122</v>
      </c>
    </row>
    <row r="15" spans="1:5" x14ac:dyDescent="0.25">
      <c r="A15" s="41" t="s">
        <v>122</v>
      </c>
      <c r="B15" s="42">
        <v>200000</v>
      </c>
      <c r="C15" s="42">
        <v>330000</v>
      </c>
      <c r="D15" s="40">
        <v>338757.86</v>
      </c>
      <c r="E15" s="42">
        <f t="shared" si="0"/>
        <v>102.65389696969696</v>
      </c>
    </row>
    <row r="16" spans="1:5" x14ac:dyDescent="0.25">
      <c r="A16" s="41" t="s">
        <v>172</v>
      </c>
      <c r="B16" s="42"/>
      <c r="C16" s="42">
        <v>151154</v>
      </c>
      <c r="D16" s="40">
        <v>151154.35</v>
      </c>
      <c r="E16" s="42">
        <f t="shared" si="0"/>
        <v>100.00023155192719</v>
      </c>
    </row>
    <row r="17" spans="1:5" x14ac:dyDescent="0.25">
      <c r="A17" s="41" t="s">
        <v>34</v>
      </c>
      <c r="B17" s="42"/>
      <c r="C17" s="42">
        <v>1710500</v>
      </c>
      <c r="D17" s="40">
        <v>1710500</v>
      </c>
      <c r="E17" s="42">
        <f t="shared" si="0"/>
        <v>100</v>
      </c>
    </row>
    <row r="18" spans="1:5" x14ac:dyDescent="0.25">
      <c r="A18" s="41" t="s">
        <v>139</v>
      </c>
      <c r="B18" s="42"/>
      <c r="C18" s="42">
        <v>116000</v>
      </c>
      <c r="D18" s="40">
        <v>116000</v>
      </c>
      <c r="E18" s="42">
        <f t="shared" si="0"/>
        <v>100</v>
      </c>
    </row>
    <row r="19" spans="1:5" x14ac:dyDescent="0.25">
      <c r="A19" s="41" t="s">
        <v>188</v>
      </c>
      <c r="B19" s="42"/>
      <c r="C19" s="42">
        <v>33800</v>
      </c>
      <c r="D19" s="40">
        <v>33800</v>
      </c>
      <c r="E19" s="42">
        <f t="shared" si="0"/>
        <v>100</v>
      </c>
    </row>
    <row r="20" spans="1:5" x14ac:dyDescent="0.25">
      <c r="A20" s="41" t="s">
        <v>130</v>
      </c>
      <c r="B20" s="42"/>
      <c r="C20" s="42">
        <v>202531</v>
      </c>
      <c r="D20" s="40">
        <v>202531</v>
      </c>
      <c r="E20" s="42"/>
    </row>
    <row r="21" spans="1:5" x14ac:dyDescent="0.25">
      <c r="A21" s="41" t="s">
        <v>35</v>
      </c>
      <c r="B21" s="42">
        <v>0</v>
      </c>
      <c r="C21" s="42">
        <v>182500</v>
      </c>
      <c r="D21" s="40">
        <v>182419</v>
      </c>
      <c r="E21" s="42"/>
    </row>
    <row r="22" spans="1:5" x14ac:dyDescent="0.25">
      <c r="A22" s="41" t="s">
        <v>131</v>
      </c>
      <c r="B22" s="42"/>
      <c r="C22" s="42">
        <v>227500</v>
      </c>
      <c r="D22" s="40">
        <v>227500</v>
      </c>
      <c r="E22" s="42"/>
    </row>
    <row r="23" spans="1:5" x14ac:dyDescent="0.25">
      <c r="A23" s="41" t="s">
        <v>185</v>
      </c>
      <c r="B23" s="42"/>
      <c r="C23" s="42">
        <v>134520</v>
      </c>
      <c r="D23" s="40">
        <v>134520</v>
      </c>
      <c r="E23" s="42"/>
    </row>
    <row r="24" spans="1:5" x14ac:dyDescent="0.25">
      <c r="A24" s="41" t="s">
        <v>179</v>
      </c>
      <c r="B24" s="42"/>
      <c r="C24" s="42">
        <v>108900</v>
      </c>
      <c r="D24" s="40">
        <v>108900</v>
      </c>
      <c r="E24" s="42"/>
    </row>
    <row r="25" spans="1:5" x14ac:dyDescent="0.25">
      <c r="A25" s="41" t="s">
        <v>181</v>
      </c>
      <c r="B25" s="42"/>
      <c r="C25" s="42">
        <v>350000</v>
      </c>
      <c r="D25" s="40">
        <v>350000</v>
      </c>
      <c r="E25" s="42"/>
    </row>
    <row r="26" spans="1:5" x14ac:dyDescent="0.25">
      <c r="A26" s="41" t="s">
        <v>132</v>
      </c>
      <c r="B26" s="42"/>
      <c r="C26" s="42">
        <v>741094</v>
      </c>
      <c r="D26" s="40">
        <v>741093.93</v>
      </c>
      <c r="E26" s="42"/>
    </row>
    <row r="27" spans="1:5" x14ac:dyDescent="0.25">
      <c r="A27" s="41" t="s">
        <v>36</v>
      </c>
      <c r="B27" s="42">
        <v>35000</v>
      </c>
      <c r="C27" s="42">
        <v>35000</v>
      </c>
      <c r="D27" s="40">
        <v>35000</v>
      </c>
      <c r="E27" s="42"/>
    </row>
    <row r="28" spans="1:5" x14ac:dyDescent="0.25">
      <c r="A28" s="41" t="s">
        <v>37</v>
      </c>
      <c r="B28" s="42"/>
      <c r="C28" s="42">
        <v>6000</v>
      </c>
      <c r="D28" s="40">
        <v>6000</v>
      </c>
      <c r="E28" s="42"/>
    </row>
    <row r="29" spans="1:5" x14ac:dyDescent="0.25">
      <c r="A29" s="44" t="s">
        <v>38</v>
      </c>
      <c r="B29" s="45">
        <f>SUM(B3:B28)</f>
        <v>33211000</v>
      </c>
      <c r="C29" s="45">
        <f>SUM(C3:C28)</f>
        <v>45591309</v>
      </c>
      <c r="D29" s="45">
        <f>SUM(D3:D28)</f>
        <v>51039817.450000003</v>
      </c>
      <c r="E29" s="42">
        <f>SUM(D29/C29)*100</f>
        <v>111.95076116371214</v>
      </c>
    </row>
    <row r="30" spans="1:5" ht="8.25" customHeight="1" x14ac:dyDescent="0.25">
      <c r="A30" s="44"/>
      <c r="B30" s="45"/>
      <c r="C30" s="45"/>
      <c r="D30" s="45"/>
      <c r="E30" s="42"/>
    </row>
    <row r="31" spans="1:5" ht="15" customHeight="1" x14ac:dyDescent="0.25">
      <c r="A31" s="75" t="s">
        <v>182</v>
      </c>
      <c r="B31" s="45"/>
      <c r="C31" s="45"/>
      <c r="D31" s="76">
        <v>10810</v>
      </c>
      <c r="E31" s="42"/>
    </row>
    <row r="32" spans="1:5" x14ac:dyDescent="0.25">
      <c r="A32" s="41" t="s">
        <v>39</v>
      </c>
      <c r="B32" s="42"/>
      <c r="C32" s="42"/>
      <c r="D32" s="40"/>
      <c r="E32" s="42"/>
    </row>
    <row r="33" spans="1:5" x14ac:dyDescent="0.25">
      <c r="A33" s="41" t="s">
        <v>40</v>
      </c>
      <c r="B33" s="42">
        <v>400000</v>
      </c>
      <c r="C33" s="42">
        <v>400000</v>
      </c>
      <c r="D33" s="40">
        <v>441016</v>
      </c>
      <c r="E33" s="42">
        <f t="shared" ref="E33:E34" si="2">SUM(D33/C33)*100</f>
        <v>110.254</v>
      </c>
    </row>
    <row r="34" spans="1:5" x14ac:dyDescent="0.25">
      <c r="A34" s="41" t="s">
        <v>41</v>
      </c>
      <c r="B34" s="42">
        <v>3000</v>
      </c>
      <c r="C34" s="42">
        <v>3000</v>
      </c>
      <c r="D34" s="40">
        <v>2000</v>
      </c>
      <c r="E34" s="42">
        <f t="shared" si="2"/>
        <v>66.666666666666657</v>
      </c>
    </row>
    <row r="35" spans="1:5" x14ac:dyDescent="0.25">
      <c r="A35" s="41"/>
      <c r="B35" s="42"/>
      <c r="C35" s="42"/>
      <c r="D35" s="40"/>
      <c r="E35" s="42"/>
    </row>
    <row r="36" spans="1:5" x14ac:dyDescent="0.25">
      <c r="A36" s="41" t="s">
        <v>42</v>
      </c>
      <c r="B36" s="46">
        <v>4120000</v>
      </c>
      <c r="C36" s="46">
        <v>4120000</v>
      </c>
      <c r="D36" s="47">
        <f>SUM(D37:D38)</f>
        <v>4214457.9399999995</v>
      </c>
      <c r="E36" s="42">
        <f>SUM(D36/C36)*100</f>
        <v>102.29266844660192</v>
      </c>
    </row>
    <row r="37" spans="1:5" x14ac:dyDescent="0.25">
      <c r="A37" s="48" t="s">
        <v>43</v>
      </c>
      <c r="B37" s="49">
        <v>3620000</v>
      </c>
      <c r="C37" s="49">
        <v>3620000</v>
      </c>
      <c r="D37" s="50">
        <v>3676382.4</v>
      </c>
      <c r="E37" s="42"/>
    </row>
    <row r="38" spans="1:5" x14ac:dyDescent="0.25">
      <c r="A38" s="48" t="s">
        <v>44</v>
      </c>
      <c r="B38" s="49">
        <v>500000</v>
      </c>
      <c r="C38" s="49">
        <v>500000</v>
      </c>
      <c r="D38" s="50">
        <v>538075.54</v>
      </c>
      <c r="E38" s="42"/>
    </row>
    <row r="39" spans="1:5" x14ac:dyDescent="0.25">
      <c r="A39" s="75"/>
      <c r="B39" s="49"/>
      <c r="C39" s="49"/>
      <c r="D39" s="77"/>
      <c r="E39" s="42"/>
    </row>
    <row r="40" spans="1:5" x14ac:dyDescent="0.25">
      <c r="A40" s="41" t="s">
        <v>45</v>
      </c>
      <c r="B40" s="42">
        <v>60000</v>
      </c>
      <c r="C40" s="42">
        <v>60000</v>
      </c>
      <c r="D40" s="40">
        <v>69989</v>
      </c>
      <c r="E40" s="42">
        <f>SUM(D40/C40)*100</f>
        <v>116.64833333333333</v>
      </c>
    </row>
    <row r="41" spans="1:5" x14ac:dyDescent="0.25">
      <c r="A41" s="41" t="s">
        <v>47</v>
      </c>
      <c r="B41" s="42">
        <v>74000</v>
      </c>
      <c r="C41" s="42">
        <v>74000</v>
      </c>
      <c r="D41" s="40">
        <v>102416</v>
      </c>
      <c r="E41" s="42">
        <f>SUM(D41/C41)*100</f>
        <v>138.39999999999998</v>
      </c>
    </row>
    <row r="42" spans="1:5" x14ac:dyDescent="0.25">
      <c r="A42" s="41" t="s">
        <v>46</v>
      </c>
      <c r="B42" s="42"/>
      <c r="C42" s="42">
        <v>12800</v>
      </c>
      <c r="D42" s="40">
        <v>12853.62</v>
      </c>
      <c r="E42" s="42"/>
    </row>
    <row r="43" spans="1:5" x14ac:dyDescent="0.25">
      <c r="A43" s="41" t="s">
        <v>48</v>
      </c>
      <c r="B43" s="42">
        <v>250000</v>
      </c>
      <c r="C43" s="42">
        <v>250000</v>
      </c>
      <c r="D43" s="40">
        <v>325923.61</v>
      </c>
      <c r="E43" s="42">
        <f t="shared" ref="E43:E56" si="3">SUM(D43/C43)*100</f>
        <v>130.36944399999999</v>
      </c>
    </row>
    <row r="44" spans="1:5" x14ac:dyDescent="0.25">
      <c r="A44" s="41" t="s">
        <v>49</v>
      </c>
      <c r="B44" s="42"/>
      <c r="C44" s="42">
        <v>24500</v>
      </c>
      <c r="D44" s="40">
        <v>24592</v>
      </c>
      <c r="E44" s="42"/>
    </row>
    <row r="45" spans="1:5" x14ac:dyDescent="0.25">
      <c r="A45" s="41" t="s">
        <v>50</v>
      </c>
      <c r="B45" s="42"/>
      <c r="C45" s="42">
        <v>2200</v>
      </c>
      <c r="D45" s="40">
        <v>2226.4</v>
      </c>
      <c r="E45" s="42"/>
    </row>
    <row r="46" spans="1:5" x14ac:dyDescent="0.25">
      <c r="A46" s="41" t="s">
        <v>159</v>
      </c>
      <c r="B46" s="42"/>
      <c r="C46" s="42">
        <v>16826</v>
      </c>
      <c r="D46" s="40">
        <v>16826</v>
      </c>
      <c r="E46" s="42"/>
    </row>
    <row r="47" spans="1:5" x14ac:dyDescent="0.25">
      <c r="A47" s="41" t="s">
        <v>133</v>
      </c>
      <c r="B47" s="42"/>
      <c r="C47" s="42">
        <v>30988</v>
      </c>
      <c r="D47" s="40">
        <v>24178</v>
      </c>
      <c r="E47" s="42"/>
    </row>
    <row r="48" spans="1:5" x14ac:dyDescent="0.25">
      <c r="A48" s="41" t="s">
        <v>140</v>
      </c>
      <c r="B48" s="42">
        <v>70000</v>
      </c>
      <c r="C48" s="42">
        <v>70000</v>
      </c>
      <c r="D48" s="40">
        <v>93058</v>
      </c>
      <c r="E48" s="42">
        <f t="shared" si="3"/>
        <v>132.94</v>
      </c>
    </row>
    <row r="49" spans="1:5" x14ac:dyDescent="0.25">
      <c r="A49" s="41" t="s">
        <v>173</v>
      </c>
      <c r="B49" s="42"/>
      <c r="C49" s="42">
        <v>7800</v>
      </c>
      <c r="D49" s="40">
        <v>7800.72</v>
      </c>
      <c r="E49" s="42"/>
    </row>
    <row r="50" spans="1:5" x14ac:dyDescent="0.25">
      <c r="A50" s="41" t="s">
        <v>51</v>
      </c>
      <c r="B50" s="42"/>
      <c r="C50" s="42">
        <v>253600</v>
      </c>
      <c r="D50" s="40">
        <v>253598</v>
      </c>
      <c r="E50" s="42"/>
    </row>
    <row r="51" spans="1:5" x14ac:dyDescent="0.25">
      <c r="A51" s="41" t="s">
        <v>160</v>
      </c>
      <c r="B51" s="42"/>
      <c r="C51" s="42">
        <v>55000</v>
      </c>
      <c r="D51" s="40">
        <v>55000</v>
      </c>
      <c r="E51" s="42"/>
    </row>
    <row r="52" spans="1:5" x14ac:dyDescent="0.25">
      <c r="A52" s="41" t="s">
        <v>186</v>
      </c>
      <c r="B52" s="42"/>
      <c r="C52" s="42">
        <v>30000</v>
      </c>
      <c r="D52" s="40">
        <v>30000</v>
      </c>
      <c r="E52" s="42"/>
    </row>
    <row r="53" spans="1:5" x14ac:dyDescent="0.25">
      <c r="A53" s="41" t="s">
        <v>161</v>
      </c>
      <c r="B53" s="42"/>
      <c r="C53" s="42">
        <v>530000</v>
      </c>
      <c r="D53" s="40">
        <v>530000</v>
      </c>
      <c r="E53" s="42"/>
    </row>
    <row r="54" spans="1:5" x14ac:dyDescent="0.25">
      <c r="A54" s="41" t="s">
        <v>52</v>
      </c>
      <c r="B54" s="42">
        <v>12000</v>
      </c>
      <c r="C54" s="42">
        <v>362000</v>
      </c>
      <c r="D54" s="40">
        <v>176541.97</v>
      </c>
      <c r="E54" s="42">
        <f>SUM(D54/C54)*100</f>
        <v>48.768499999999996</v>
      </c>
    </row>
    <row r="55" spans="1:5" x14ac:dyDescent="0.25">
      <c r="A55" s="41" t="s">
        <v>53</v>
      </c>
      <c r="B55" s="42"/>
      <c r="C55" s="42">
        <v>8700</v>
      </c>
      <c r="D55" s="40">
        <v>6950.2</v>
      </c>
      <c r="E55" s="42"/>
    </row>
    <row r="56" spans="1:5" ht="16.5" thickBot="1" x14ac:dyDescent="0.3">
      <c r="A56" s="51" t="s">
        <v>54</v>
      </c>
      <c r="B56" s="52">
        <f>SUM(B3:B55)-B29-B36</f>
        <v>38200000</v>
      </c>
      <c r="C56" s="52">
        <f>SUM(C3:C55)-C29-C36</f>
        <v>51902723</v>
      </c>
      <c r="D56" s="52">
        <f>SUM(D3:D55)-D29-D36</f>
        <v>57440054.910000026</v>
      </c>
      <c r="E56" s="53">
        <f t="shared" si="3"/>
        <v>110.66867322163429</v>
      </c>
    </row>
    <row r="57" spans="1:5" ht="16.5" thickTop="1" x14ac:dyDescent="0.25">
      <c r="A57" s="54"/>
      <c r="B57" s="55"/>
      <c r="C57" s="55"/>
      <c r="D57" s="55"/>
      <c r="E57" s="56"/>
    </row>
    <row r="58" spans="1:5" x14ac:dyDescent="0.25">
      <c r="A58" s="57" t="s">
        <v>55</v>
      </c>
      <c r="C58" s="43"/>
      <c r="D58" s="43"/>
      <c r="E58" s="58"/>
    </row>
    <row r="59" spans="1:5" x14ac:dyDescent="0.25">
      <c r="A59" s="41" t="s">
        <v>56</v>
      </c>
      <c r="B59" s="42">
        <v>23734000</v>
      </c>
      <c r="C59" s="42">
        <v>46982089</v>
      </c>
      <c r="D59" s="59">
        <v>33507754.210000001</v>
      </c>
      <c r="E59" s="42"/>
    </row>
    <row r="60" spans="1:5" x14ac:dyDescent="0.25">
      <c r="A60" s="41" t="s">
        <v>189</v>
      </c>
      <c r="B60" s="42"/>
      <c r="C60" s="42">
        <v>45000000</v>
      </c>
      <c r="D60" s="59">
        <v>45000000</v>
      </c>
      <c r="E60" s="42"/>
    </row>
    <row r="61" spans="1:5" x14ac:dyDescent="0.25">
      <c r="A61" s="41" t="s">
        <v>57</v>
      </c>
      <c r="B61" s="42"/>
      <c r="C61" s="42"/>
      <c r="D61" s="59"/>
      <c r="E61" s="42"/>
    </row>
    <row r="62" spans="1:5" x14ac:dyDescent="0.25">
      <c r="A62" s="41" t="s">
        <v>58</v>
      </c>
      <c r="B62" s="42"/>
      <c r="C62" s="42"/>
      <c r="D62" s="59">
        <v>-10000</v>
      </c>
      <c r="E62" s="42"/>
    </row>
    <row r="63" spans="1:5" x14ac:dyDescent="0.25">
      <c r="A63" s="41" t="s">
        <v>59</v>
      </c>
      <c r="B63" s="42">
        <v>15000000</v>
      </c>
      <c r="C63" s="42">
        <v>0</v>
      </c>
      <c r="D63" s="59"/>
      <c r="E63" s="42"/>
    </row>
    <row r="64" spans="1:5" x14ac:dyDescent="0.25">
      <c r="A64" s="60" t="s">
        <v>60</v>
      </c>
      <c r="B64" s="42">
        <v>214000</v>
      </c>
      <c r="C64" s="42">
        <v>214000</v>
      </c>
      <c r="D64" s="42">
        <v>213600</v>
      </c>
      <c r="E64" s="42">
        <f t="shared" ref="E64" si="4">SUM(D64/C64)*100</f>
        <v>99.813084112149525</v>
      </c>
    </row>
    <row r="65" spans="1:5" x14ac:dyDescent="0.25">
      <c r="A65" s="61"/>
      <c r="B65" s="56"/>
      <c r="C65" s="62"/>
      <c r="D65" s="56"/>
      <c r="E65" s="56"/>
    </row>
    <row r="66" spans="1:5" x14ac:dyDescent="0.25">
      <c r="D66" s="43"/>
      <c r="E66" s="56"/>
    </row>
    <row r="67" spans="1:5" x14ac:dyDescent="0.25">
      <c r="A67" s="63" t="s">
        <v>61</v>
      </c>
      <c r="B67" s="64">
        <f>SUM(B56+B59-B61-B64+B63)</f>
        <v>76720000</v>
      </c>
      <c r="C67" s="64">
        <f>SUM(C56+C59-C61-C64+C63-C60)</f>
        <v>53670812</v>
      </c>
      <c r="D67" s="64">
        <f>SUM(D56+D59-D61-D64+D62+D63-D60)</f>
        <v>45724209.120000035</v>
      </c>
      <c r="E67" s="46">
        <f>SUM(D67/C67)*100</f>
        <v>85.193809104285648</v>
      </c>
    </row>
  </sheetData>
  <pageMargins left="0.7" right="0.7" top="0.78740157499999996" bottom="0.78740157499999996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30"/>
  <sheetViews>
    <sheetView zoomScale="148" zoomScaleNormal="148" workbookViewId="0">
      <selection activeCell="D5" sqref="D5"/>
    </sheetView>
  </sheetViews>
  <sheetFormatPr defaultRowHeight="15" x14ac:dyDescent="0.25"/>
  <cols>
    <col min="1" max="1" width="52.7109375" customWidth="1"/>
    <col min="2" max="2" width="19" customWidth="1"/>
    <col min="3" max="4" width="18.85546875" customWidth="1"/>
    <col min="5" max="5" width="11.28515625" customWidth="1"/>
    <col min="6" max="6" width="3.140625" customWidth="1"/>
  </cols>
  <sheetData>
    <row r="1" spans="1:5" ht="29.25" customHeight="1" x14ac:dyDescent="0.25">
      <c r="A1" s="65" t="s">
        <v>62</v>
      </c>
      <c r="B1" s="65" t="s">
        <v>63</v>
      </c>
      <c r="C1" s="66" t="s">
        <v>190</v>
      </c>
      <c r="D1" s="67"/>
    </row>
    <row r="2" spans="1:5" x14ac:dyDescent="0.25">
      <c r="A2" s="41"/>
      <c r="B2" s="48" t="s">
        <v>64</v>
      </c>
      <c r="C2" s="68" t="s">
        <v>65</v>
      </c>
      <c r="D2" s="48" t="s">
        <v>66</v>
      </c>
      <c r="E2" s="69" t="s">
        <v>67</v>
      </c>
    </row>
    <row r="3" spans="1:5" x14ac:dyDescent="0.25">
      <c r="A3" s="63" t="s">
        <v>68</v>
      </c>
      <c r="B3" s="70">
        <v>4000</v>
      </c>
      <c r="C3" s="71">
        <v>4000</v>
      </c>
      <c r="D3" s="71">
        <v>1153</v>
      </c>
      <c r="E3" s="72">
        <f t="shared" ref="E3:E14" si="0">SUM(D3/C3)*100</f>
        <v>28.824999999999999</v>
      </c>
    </row>
    <row r="4" spans="1:5" x14ac:dyDescent="0.25">
      <c r="A4" s="44" t="s">
        <v>69</v>
      </c>
      <c r="B4" s="45">
        <f>SUM(B5:B14)</f>
        <v>1190000</v>
      </c>
      <c r="C4" s="45">
        <v>1800000</v>
      </c>
      <c r="D4" s="73">
        <f>SUM(D5:D14)</f>
        <v>1610907.0200000003</v>
      </c>
      <c r="E4" s="72">
        <f t="shared" si="0"/>
        <v>89.494834444444464</v>
      </c>
    </row>
    <row r="5" spans="1:5" x14ac:dyDescent="0.25">
      <c r="A5" s="41" t="s">
        <v>70</v>
      </c>
      <c r="B5" s="42">
        <v>500000</v>
      </c>
      <c r="C5" s="42">
        <v>500000</v>
      </c>
      <c r="D5" s="74">
        <v>247751.01</v>
      </c>
      <c r="E5" s="68">
        <f t="shared" si="0"/>
        <v>49.550202000000006</v>
      </c>
    </row>
    <row r="6" spans="1:5" x14ac:dyDescent="0.25">
      <c r="A6" s="41" t="s">
        <v>123</v>
      </c>
      <c r="B6" s="42">
        <v>500000</v>
      </c>
      <c r="C6" s="42">
        <v>500000</v>
      </c>
      <c r="D6" s="74">
        <v>505083.25</v>
      </c>
      <c r="E6" s="68">
        <f t="shared" si="0"/>
        <v>101.01665</v>
      </c>
    </row>
    <row r="7" spans="1:5" x14ac:dyDescent="0.25">
      <c r="A7" s="41" t="s">
        <v>176</v>
      </c>
      <c r="B7" s="42"/>
      <c r="C7" s="42">
        <v>350000</v>
      </c>
      <c r="D7" s="74">
        <v>259054.84</v>
      </c>
      <c r="E7" s="68">
        <f t="shared" si="0"/>
        <v>74.015668571428577</v>
      </c>
    </row>
    <row r="8" spans="1:5" x14ac:dyDescent="0.25">
      <c r="A8" s="41" t="s">
        <v>162</v>
      </c>
      <c r="B8" s="42"/>
      <c r="C8" s="42"/>
      <c r="D8" s="74">
        <v>11495</v>
      </c>
      <c r="E8" s="68"/>
    </row>
    <row r="9" spans="1:5" x14ac:dyDescent="0.25">
      <c r="A9" s="41" t="s">
        <v>134</v>
      </c>
      <c r="B9" s="42">
        <v>100000</v>
      </c>
      <c r="C9" s="42">
        <v>360000</v>
      </c>
      <c r="D9" s="74">
        <v>357325.89</v>
      </c>
      <c r="E9" s="68">
        <f t="shared" si="0"/>
        <v>99.257191666666671</v>
      </c>
    </row>
    <row r="10" spans="1:5" x14ac:dyDescent="0.25">
      <c r="A10" s="41" t="s">
        <v>71</v>
      </c>
      <c r="B10" s="42">
        <v>60000</v>
      </c>
      <c r="C10" s="42">
        <v>60000</v>
      </c>
      <c r="D10" s="74">
        <v>62278.1</v>
      </c>
      <c r="E10" s="68">
        <f t="shared" si="0"/>
        <v>103.79683333333334</v>
      </c>
    </row>
    <row r="11" spans="1:5" x14ac:dyDescent="0.25">
      <c r="A11" s="41" t="s">
        <v>195</v>
      </c>
      <c r="B11" s="42"/>
      <c r="C11" s="42"/>
      <c r="D11" s="74">
        <v>19118</v>
      </c>
      <c r="E11" s="68"/>
    </row>
    <row r="12" spans="1:5" x14ac:dyDescent="0.25">
      <c r="A12" s="41" t="s">
        <v>192</v>
      </c>
      <c r="B12" s="42"/>
      <c r="C12" s="42"/>
      <c r="D12" s="74">
        <v>74369.63</v>
      </c>
      <c r="E12" s="68"/>
    </row>
    <row r="13" spans="1:5" x14ac:dyDescent="0.25">
      <c r="A13" s="41" t="s">
        <v>193</v>
      </c>
      <c r="B13" s="42"/>
      <c r="C13" s="42"/>
      <c r="D13" s="74">
        <v>74431.3</v>
      </c>
      <c r="E13" s="68"/>
    </row>
    <row r="14" spans="1:5" x14ac:dyDescent="0.25">
      <c r="A14" s="41" t="s">
        <v>141</v>
      </c>
      <c r="B14" s="42">
        <v>30000</v>
      </c>
      <c r="C14" s="42">
        <v>30000</v>
      </c>
      <c r="D14" s="74"/>
      <c r="E14" s="68">
        <f t="shared" si="0"/>
        <v>0</v>
      </c>
    </row>
    <row r="15" spans="1:5" x14ac:dyDescent="0.25">
      <c r="A15" s="41"/>
      <c r="B15" s="42"/>
      <c r="C15" s="42"/>
      <c r="D15" s="74"/>
      <c r="E15" s="68"/>
    </row>
    <row r="16" spans="1:5" x14ac:dyDescent="0.25">
      <c r="A16" s="78" t="s">
        <v>143</v>
      </c>
      <c r="B16" s="46">
        <v>50000</v>
      </c>
      <c r="C16" s="46">
        <v>50000</v>
      </c>
      <c r="D16" s="73">
        <v>20195</v>
      </c>
      <c r="E16" s="72"/>
    </row>
    <row r="17" spans="1:5" x14ac:dyDescent="0.25">
      <c r="A17" s="41"/>
      <c r="B17" s="42"/>
      <c r="C17" s="40"/>
      <c r="D17" s="74"/>
      <c r="E17" s="72"/>
    </row>
    <row r="18" spans="1:5" x14ac:dyDescent="0.25">
      <c r="A18" s="44" t="s">
        <v>72</v>
      </c>
      <c r="B18" s="45">
        <f>SUM(B19:B21)</f>
        <v>5177000</v>
      </c>
      <c r="C18" s="45">
        <f>SUM(C19:C21)</f>
        <v>6100900</v>
      </c>
      <c r="D18" s="73">
        <f>SUM(D19:D21)</f>
        <v>6134300</v>
      </c>
      <c r="E18" s="72">
        <f>SUM(D18/C18)*100</f>
        <v>100.54746021078857</v>
      </c>
    </row>
    <row r="19" spans="1:5" x14ac:dyDescent="0.25">
      <c r="A19" s="41" t="s">
        <v>73</v>
      </c>
      <c r="B19" s="42">
        <v>4100000</v>
      </c>
      <c r="C19" s="42">
        <v>4900000</v>
      </c>
      <c r="D19" s="74">
        <v>4900000</v>
      </c>
      <c r="E19" s="68">
        <f>SUM(D19/C19)*100</f>
        <v>100</v>
      </c>
    </row>
    <row r="20" spans="1:5" x14ac:dyDescent="0.25">
      <c r="A20" s="41" t="s">
        <v>196</v>
      </c>
      <c r="B20" s="42"/>
      <c r="C20" s="42">
        <v>15000</v>
      </c>
      <c r="D20" s="74">
        <v>48400</v>
      </c>
      <c r="E20" s="68">
        <f t="shared" ref="E20" si="1">SUM(D20/C20)*100</f>
        <v>322.66666666666663</v>
      </c>
    </row>
    <row r="21" spans="1:5" x14ac:dyDescent="0.25">
      <c r="A21" s="41" t="s">
        <v>74</v>
      </c>
      <c r="B21" s="42">
        <v>1077000</v>
      </c>
      <c r="C21" s="42">
        <v>1185900</v>
      </c>
      <c r="D21" s="74">
        <v>1185900</v>
      </c>
      <c r="E21" s="68">
        <f>SUM(D21/C21)*100</f>
        <v>100</v>
      </c>
    </row>
    <row r="22" spans="1:5" x14ac:dyDescent="0.25">
      <c r="A22" s="41"/>
      <c r="B22" s="42"/>
      <c r="C22" s="40"/>
      <c r="D22" s="74"/>
      <c r="E22" s="72"/>
    </row>
    <row r="23" spans="1:5" x14ac:dyDescent="0.25">
      <c r="A23" s="44" t="s">
        <v>75</v>
      </c>
      <c r="B23" s="45">
        <f>SUM(B24:B30)</f>
        <v>939000</v>
      </c>
      <c r="C23" s="45">
        <f>SUM(C24:C30)</f>
        <v>947000</v>
      </c>
      <c r="D23" s="73">
        <f>SUM(D24:D29)</f>
        <v>546631.1</v>
      </c>
      <c r="E23" s="72">
        <f t="shared" ref="E23:E29" si="2">SUM(D23/C23)*100</f>
        <v>57.722397043294613</v>
      </c>
    </row>
    <row r="24" spans="1:5" x14ac:dyDescent="0.25">
      <c r="A24" s="41" t="s">
        <v>76</v>
      </c>
      <c r="B24" s="42">
        <v>333000</v>
      </c>
      <c r="C24" s="42">
        <v>333000</v>
      </c>
      <c r="D24" s="74">
        <v>169388.85</v>
      </c>
      <c r="E24" s="68">
        <f t="shared" si="2"/>
        <v>50.86752252252252</v>
      </c>
    </row>
    <row r="25" spans="1:5" x14ac:dyDescent="0.25">
      <c r="A25" s="41" t="s">
        <v>77</v>
      </c>
      <c r="B25" s="42">
        <v>218000</v>
      </c>
      <c r="C25" s="42">
        <v>218000</v>
      </c>
      <c r="D25" s="74">
        <v>177355</v>
      </c>
      <c r="E25" s="68">
        <f>SUM(D25/C25)*100</f>
        <v>81.355504587155963</v>
      </c>
    </row>
    <row r="26" spans="1:5" x14ac:dyDescent="0.25">
      <c r="A26" s="41" t="s">
        <v>78</v>
      </c>
      <c r="B26" s="42">
        <v>100000</v>
      </c>
      <c r="C26" s="42">
        <v>100000</v>
      </c>
      <c r="D26" s="74">
        <v>88612.25</v>
      </c>
      <c r="E26" s="68">
        <f t="shared" si="2"/>
        <v>88.612250000000003</v>
      </c>
    </row>
    <row r="27" spans="1:5" x14ac:dyDescent="0.25">
      <c r="A27" s="41" t="s">
        <v>79</v>
      </c>
      <c r="B27" s="42">
        <v>68000</v>
      </c>
      <c r="C27" s="42">
        <v>68000</v>
      </c>
      <c r="D27" s="74">
        <v>57499</v>
      </c>
      <c r="E27" s="68">
        <f t="shared" si="2"/>
        <v>84.557352941176461</v>
      </c>
    </row>
    <row r="28" spans="1:5" x14ac:dyDescent="0.25">
      <c r="A28" s="41" t="s">
        <v>174</v>
      </c>
      <c r="B28" s="42">
        <v>20000</v>
      </c>
      <c r="C28" s="42">
        <v>28000</v>
      </c>
      <c r="D28" s="74">
        <v>25257</v>
      </c>
      <c r="E28" s="68">
        <f t="shared" si="2"/>
        <v>90.203571428571422</v>
      </c>
    </row>
    <row r="29" spans="1:5" x14ac:dyDescent="0.25">
      <c r="A29" s="41" t="s">
        <v>80</v>
      </c>
      <c r="B29" s="42">
        <v>200000</v>
      </c>
      <c r="C29" s="42">
        <v>200000</v>
      </c>
      <c r="D29" s="74">
        <v>28519</v>
      </c>
      <c r="E29" s="68">
        <f t="shared" si="2"/>
        <v>14.259499999999999</v>
      </c>
    </row>
    <row r="30" spans="1:5" x14ac:dyDescent="0.25">
      <c r="A30" s="41"/>
      <c r="B30" s="42"/>
      <c r="C30" s="42"/>
      <c r="D30" s="74"/>
      <c r="E30" s="68"/>
    </row>
    <row r="31" spans="1:5" x14ac:dyDescent="0.25">
      <c r="A31" s="44" t="s">
        <v>81</v>
      </c>
      <c r="B31" s="45">
        <v>550000</v>
      </c>
      <c r="C31" s="45">
        <v>550000</v>
      </c>
      <c r="D31" s="73">
        <f>SUM(D32:D35)</f>
        <v>550000</v>
      </c>
      <c r="E31" s="72">
        <f t="shared" ref="E31" si="3">SUM(D31/C31)*100</f>
        <v>100</v>
      </c>
    </row>
    <row r="32" spans="1:5" x14ac:dyDescent="0.25">
      <c r="A32" s="75" t="s">
        <v>82</v>
      </c>
      <c r="B32" s="76">
        <v>79000</v>
      </c>
      <c r="C32" s="76">
        <v>79000</v>
      </c>
      <c r="D32" s="77">
        <v>79000</v>
      </c>
      <c r="E32" s="68"/>
    </row>
    <row r="33" spans="1:5" x14ac:dyDescent="0.25">
      <c r="A33" s="75" t="s">
        <v>83</v>
      </c>
      <c r="B33" s="76">
        <v>381000</v>
      </c>
      <c r="C33" s="76">
        <v>381000</v>
      </c>
      <c r="D33" s="77">
        <v>381000</v>
      </c>
      <c r="E33" s="68"/>
    </row>
    <row r="34" spans="1:5" x14ac:dyDescent="0.25">
      <c r="A34" s="75" t="s">
        <v>84</v>
      </c>
      <c r="B34" s="76">
        <v>90000</v>
      </c>
      <c r="C34" s="76">
        <v>90000</v>
      </c>
      <c r="D34" s="77">
        <v>90000</v>
      </c>
      <c r="E34" s="68"/>
    </row>
    <row r="35" spans="1:5" x14ac:dyDescent="0.25">
      <c r="A35" s="75"/>
      <c r="B35" s="76"/>
      <c r="C35" s="76"/>
      <c r="D35" s="77"/>
      <c r="E35" s="68"/>
    </row>
    <row r="36" spans="1:5" x14ac:dyDescent="0.25">
      <c r="A36" s="75"/>
      <c r="B36" s="76"/>
      <c r="C36" s="77"/>
      <c r="D36" s="77"/>
      <c r="E36" s="72"/>
    </row>
    <row r="37" spans="1:5" x14ac:dyDescent="0.25">
      <c r="A37" s="63" t="s">
        <v>142</v>
      </c>
      <c r="B37" s="72">
        <v>20000</v>
      </c>
      <c r="C37" s="72">
        <v>20000</v>
      </c>
      <c r="D37" s="71">
        <v>20000</v>
      </c>
      <c r="E37" s="72">
        <f>SUM(D37/B37)*100</f>
        <v>100</v>
      </c>
    </row>
    <row r="38" spans="1:5" x14ac:dyDescent="0.25">
      <c r="A38" s="78"/>
      <c r="B38" s="46"/>
      <c r="C38" s="46"/>
      <c r="D38" s="73"/>
      <c r="E38" s="72"/>
    </row>
    <row r="39" spans="1:5" x14ac:dyDescent="0.25">
      <c r="A39" s="44" t="s">
        <v>85</v>
      </c>
      <c r="B39" s="45">
        <f>SUM(B40:B50)</f>
        <v>3288000</v>
      </c>
      <c r="C39" s="45">
        <f>SUM(C40:C50)</f>
        <v>5678000</v>
      </c>
      <c r="D39" s="45">
        <f>SUM(D40:D50)</f>
        <v>3823155.14</v>
      </c>
      <c r="E39" s="72">
        <f t="shared" ref="E39:E48" si="4">SUM(D39/C39)*100</f>
        <v>67.332778090877071</v>
      </c>
    </row>
    <row r="40" spans="1:5" x14ac:dyDescent="0.25">
      <c r="A40" s="41" t="s">
        <v>86</v>
      </c>
      <c r="B40" s="42">
        <v>2000000</v>
      </c>
      <c r="C40" s="42">
        <v>4255000</v>
      </c>
      <c r="D40" s="40">
        <v>2506503.46</v>
      </c>
      <c r="E40" s="68">
        <f t="shared" si="4"/>
        <v>58.90724935370153</v>
      </c>
    </row>
    <row r="41" spans="1:5" x14ac:dyDescent="0.25">
      <c r="A41" s="41" t="s">
        <v>87</v>
      </c>
      <c r="B41" s="42">
        <v>65000</v>
      </c>
      <c r="C41" s="42">
        <v>65000</v>
      </c>
      <c r="D41" s="74">
        <v>59860</v>
      </c>
      <c r="E41" s="68">
        <f t="shared" si="4"/>
        <v>92.092307692307699</v>
      </c>
    </row>
    <row r="42" spans="1:5" x14ac:dyDescent="0.25">
      <c r="A42" s="41" t="s">
        <v>88</v>
      </c>
      <c r="B42" s="42">
        <v>750000</v>
      </c>
      <c r="C42" s="42">
        <v>750000</v>
      </c>
      <c r="D42" s="74">
        <v>559187.32999999996</v>
      </c>
      <c r="E42" s="68">
        <f t="shared" si="4"/>
        <v>74.558310666666657</v>
      </c>
    </row>
    <row r="43" spans="1:5" x14ac:dyDescent="0.25">
      <c r="A43" s="79" t="s">
        <v>197</v>
      </c>
      <c r="B43" s="80">
        <v>100000</v>
      </c>
      <c r="C43" s="80">
        <v>150000</v>
      </c>
      <c r="D43" s="74">
        <v>159290.1</v>
      </c>
      <c r="E43" s="68">
        <f t="shared" si="4"/>
        <v>106.1934</v>
      </c>
    </row>
    <row r="44" spans="1:5" x14ac:dyDescent="0.25">
      <c r="A44" s="79" t="s">
        <v>137</v>
      </c>
      <c r="B44" s="80"/>
      <c r="C44" s="80"/>
      <c r="D44" s="101">
        <v>91946.87</v>
      </c>
      <c r="E44" s="68"/>
    </row>
    <row r="45" spans="1:5" x14ac:dyDescent="0.25">
      <c r="A45" s="79" t="s">
        <v>163</v>
      </c>
      <c r="B45" s="80"/>
      <c r="C45" s="80"/>
      <c r="D45" s="74">
        <v>9414.56</v>
      </c>
      <c r="E45" s="68"/>
    </row>
    <row r="46" spans="1:5" x14ac:dyDescent="0.25">
      <c r="A46" s="79" t="s">
        <v>184</v>
      </c>
      <c r="B46" s="80"/>
      <c r="C46" s="80">
        <v>85000</v>
      </c>
      <c r="D46" s="74">
        <v>84633</v>
      </c>
      <c r="E46" s="68">
        <f t="shared" si="4"/>
        <v>99.568235294117642</v>
      </c>
    </row>
    <row r="47" spans="1:5" x14ac:dyDescent="0.25">
      <c r="A47" s="79" t="s">
        <v>89</v>
      </c>
      <c r="B47" s="80"/>
      <c r="C47" s="80"/>
      <c r="D47" s="74"/>
      <c r="E47" s="68"/>
    </row>
    <row r="48" spans="1:5" x14ac:dyDescent="0.25">
      <c r="A48" s="79" t="s">
        <v>127</v>
      </c>
      <c r="B48" s="80">
        <v>3000</v>
      </c>
      <c r="C48" s="80">
        <v>3000</v>
      </c>
      <c r="D48" s="74">
        <v>963.29</v>
      </c>
      <c r="E48" s="68">
        <f t="shared" si="4"/>
        <v>32.109666666666662</v>
      </c>
    </row>
    <row r="49" spans="1:5" x14ac:dyDescent="0.25">
      <c r="A49" s="79" t="s">
        <v>124</v>
      </c>
      <c r="B49" s="80">
        <v>250000</v>
      </c>
      <c r="C49" s="80">
        <v>250000</v>
      </c>
      <c r="D49" s="74">
        <v>238966.26</v>
      </c>
      <c r="E49" s="68">
        <f>SUM(D49/C49)*100</f>
        <v>95.586504000000005</v>
      </c>
    </row>
    <row r="50" spans="1:5" x14ac:dyDescent="0.25">
      <c r="A50" s="79" t="s">
        <v>144</v>
      </c>
      <c r="B50" s="80">
        <v>120000</v>
      </c>
      <c r="C50" s="80">
        <v>120000</v>
      </c>
      <c r="D50" s="74">
        <v>112390.27</v>
      </c>
      <c r="E50" s="68">
        <f t="shared" ref="E50" si="5">SUM(D50/C50)*100</f>
        <v>93.658558333333346</v>
      </c>
    </row>
    <row r="51" spans="1:5" x14ac:dyDescent="0.25">
      <c r="A51" s="79"/>
      <c r="B51" s="80"/>
      <c r="C51" s="80">
        <v>0</v>
      </c>
      <c r="D51" s="74"/>
      <c r="E51" s="68"/>
    </row>
    <row r="52" spans="1:5" x14ac:dyDescent="0.25">
      <c r="A52" s="63" t="s">
        <v>90</v>
      </c>
      <c r="B52" s="72">
        <v>2500000</v>
      </c>
      <c r="C52" s="72">
        <v>2500000</v>
      </c>
      <c r="D52" s="73">
        <v>2169457.7400000002</v>
      </c>
      <c r="E52" s="72">
        <f>SUM(D52/C52)*100</f>
        <v>86.778309600000014</v>
      </c>
    </row>
    <row r="53" spans="1:5" x14ac:dyDescent="0.25">
      <c r="A53" s="63" t="s">
        <v>91</v>
      </c>
      <c r="B53" s="72">
        <v>700000</v>
      </c>
      <c r="C53" s="72">
        <v>700000</v>
      </c>
      <c r="D53" s="73">
        <v>766131.62</v>
      </c>
      <c r="E53" s="72">
        <f>SUM(D53/C53)*100</f>
        <v>109.44737428571429</v>
      </c>
    </row>
    <row r="54" spans="1:5" x14ac:dyDescent="0.25">
      <c r="A54" s="78" t="s">
        <v>92</v>
      </c>
      <c r="B54" s="46">
        <v>480000</v>
      </c>
      <c r="C54" s="46">
        <v>510230</v>
      </c>
      <c r="D54" s="73">
        <v>481553.39</v>
      </c>
      <c r="E54" s="72">
        <f t="shared" ref="E54" si="6">SUM(D54/C54)*100</f>
        <v>94.379669952766392</v>
      </c>
    </row>
    <row r="55" spans="1:5" x14ac:dyDescent="0.25">
      <c r="A55" s="78" t="s">
        <v>199</v>
      </c>
      <c r="B55" s="46"/>
      <c r="C55" s="46"/>
      <c r="D55" s="73">
        <v>6050</v>
      </c>
      <c r="E55" s="72"/>
    </row>
    <row r="56" spans="1:5" x14ac:dyDescent="0.25">
      <c r="A56" s="63" t="s">
        <v>93</v>
      </c>
      <c r="B56" s="72">
        <v>100000</v>
      </c>
      <c r="C56" s="72">
        <v>100000</v>
      </c>
      <c r="D56" s="73">
        <v>50114.91</v>
      </c>
      <c r="E56" s="72">
        <f>SUM(D56/C56)*100</f>
        <v>50.114910000000002</v>
      </c>
    </row>
    <row r="57" spans="1:5" x14ac:dyDescent="0.25">
      <c r="A57" s="41"/>
      <c r="B57" s="42"/>
      <c r="C57" s="42"/>
      <c r="D57" s="74"/>
      <c r="E57" s="68"/>
    </row>
    <row r="58" spans="1:5" x14ac:dyDescent="0.25">
      <c r="A58" s="44" t="s">
        <v>94</v>
      </c>
      <c r="B58" s="45">
        <f>SUM(B59:B62)</f>
        <v>1800000</v>
      </c>
      <c r="C58" s="45">
        <f>SUM(C59:C62)</f>
        <v>2020000</v>
      </c>
      <c r="D58" s="73">
        <f>SUM(D59:D62)</f>
        <v>2040000.99</v>
      </c>
      <c r="E58" s="72">
        <f>SUM(D58/C58)*100</f>
        <v>100.99014801980198</v>
      </c>
    </row>
    <row r="59" spans="1:5" x14ac:dyDescent="0.25">
      <c r="A59" s="41" t="s">
        <v>95</v>
      </c>
      <c r="B59" s="42">
        <v>340000</v>
      </c>
      <c r="C59" s="42">
        <v>340000</v>
      </c>
      <c r="D59" s="74">
        <v>402939.97</v>
      </c>
      <c r="E59" s="68">
        <f t="shared" ref="E59:E62" si="7">SUM(D59/C59)*100</f>
        <v>118.51175588235294</v>
      </c>
    </row>
    <row r="60" spans="1:5" x14ac:dyDescent="0.25">
      <c r="A60" s="41" t="s">
        <v>96</v>
      </c>
      <c r="B60" s="42">
        <v>900000</v>
      </c>
      <c r="C60" s="42">
        <v>900000</v>
      </c>
      <c r="D60" s="74">
        <v>931116.19</v>
      </c>
      <c r="E60" s="68">
        <f t="shared" si="7"/>
        <v>103.45735444444443</v>
      </c>
    </row>
    <row r="61" spans="1:5" x14ac:dyDescent="0.25">
      <c r="A61" s="41" t="s">
        <v>145</v>
      </c>
      <c r="B61" s="42">
        <v>500000</v>
      </c>
      <c r="C61" s="42">
        <v>700000</v>
      </c>
      <c r="D61" s="74">
        <v>625805</v>
      </c>
      <c r="E61" s="68">
        <f t="shared" si="7"/>
        <v>89.400714285714287</v>
      </c>
    </row>
    <row r="62" spans="1:5" x14ac:dyDescent="0.25">
      <c r="A62" s="41" t="s">
        <v>164</v>
      </c>
      <c r="B62" s="42">
        <v>60000</v>
      </c>
      <c r="C62" s="42">
        <v>80000</v>
      </c>
      <c r="D62" s="74">
        <v>80139.83</v>
      </c>
      <c r="E62" s="68">
        <f t="shared" si="7"/>
        <v>100.17478749999999</v>
      </c>
    </row>
    <row r="63" spans="1:5" x14ac:dyDescent="0.25">
      <c r="A63" s="41"/>
      <c r="B63" s="42"/>
      <c r="C63" s="42"/>
      <c r="D63" s="74"/>
      <c r="E63" s="68"/>
    </row>
    <row r="64" spans="1:5" x14ac:dyDescent="0.25">
      <c r="A64" s="78" t="s">
        <v>97</v>
      </c>
      <c r="B64" s="46">
        <v>100000</v>
      </c>
      <c r="C64" s="46">
        <v>100000</v>
      </c>
      <c r="D64" s="71">
        <v>88770.02</v>
      </c>
      <c r="E64" s="68">
        <f t="shared" ref="E64" si="8">SUM(D64/C64)*100</f>
        <v>88.770020000000002</v>
      </c>
    </row>
    <row r="65" spans="1:5" x14ac:dyDescent="0.25">
      <c r="A65" s="78" t="s">
        <v>138</v>
      </c>
      <c r="B65" s="46"/>
      <c r="C65" s="46"/>
      <c r="D65" s="71"/>
      <c r="E65" s="68"/>
    </row>
    <row r="66" spans="1:5" x14ac:dyDescent="0.25">
      <c r="A66" s="78"/>
      <c r="B66" s="42"/>
      <c r="C66" s="42"/>
      <c r="D66" s="71"/>
      <c r="E66" s="68"/>
    </row>
    <row r="67" spans="1:5" x14ac:dyDescent="0.25">
      <c r="A67" s="44" t="s">
        <v>98</v>
      </c>
      <c r="B67" s="45">
        <f>SUM(B68:B75)</f>
        <v>2705000</v>
      </c>
      <c r="C67" s="45">
        <f>SUM(C68:C75)</f>
        <v>2887500</v>
      </c>
      <c r="D67" s="73">
        <f>SUM(D68:D75)</f>
        <v>2792301.14</v>
      </c>
      <c r="E67" s="72">
        <f t="shared" ref="E67:E74" si="9">SUM(D67/C67)*100</f>
        <v>96.703069783549793</v>
      </c>
    </row>
    <row r="68" spans="1:5" x14ac:dyDescent="0.25">
      <c r="A68" s="41" t="s">
        <v>99</v>
      </c>
      <c r="B68" s="42"/>
      <c r="C68" s="42">
        <v>182500</v>
      </c>
      <c r="D68" s="40">
        <v>182419</v>
      </c>
      <c r="E68" s="68">
        <f t="shared" ref="E68:E69" si="10">SUM(D68/C68)*100</f>
        <v>99.955616438356159</v>
      </c>
    </row>
    <row r="69" spans="1:5" x14ac:dyDescent="0.25">
      <c r="A69" s="41" t="s">
        <v>100</v>
      </c>
      <c r="B69" s="42">
        <v>1700000</v>
      </c>
      <c r="C69" s="42">
        <v>1700000</v>
      </c>
      <c r="D69" s="74">
        <v>1453861</v>
      </c>
      <c r="E69" s="68">
        <f t="shared" si="10"/>
        <v>85.521235294117645</v>
      </c>
    </row>
    <row r="70" spans="1:5" x14ac:dyDescent="0.25">
      <c r="A70" s="41" t="s">
        <v>178</v>
      </c>
      <c r="B70" s="42"/>
      <c r="C70" s="42"/>
      <c r="D70" s="74">
        <v>13310</v>
      </c>
      <c r="E70" s="68"/>
    </row>
    <row r="71" spans="1:5" x14ac:dyDescent="0.25">
      <c r="A71" s="41" t="s">
        <v>101</v>
      </c>
      <c r="B71" s="42">
        <v>30000</v>
      </c>
      <c r="C71" s="42">
        <v>30000</v>
      </c>
      <c r="D71" s="74">
        <v>22814.42</v>
      </c>
      <c r="E71" s="68">
        <f t="shared" si="9"/>
        <v>76.048066666666656</v>
      </c>
    </row>
    <row r="72" spans="1:5" x14ac:dyDescent="0.25">
      <c r="A72" s="41" t="s">
        <v>102</v>
      </c>
      <c r="B72" s="42">
        <v>20000</v>
      </c>
      <c r="C72" s="42">
        <v>20000</v>
      </c>
      <c r="D72" s="74"/>
      <c r="E72" s="68">
        <f t="shared" si="9"/>
        <v>0</v>
      </c>
    </row>
    <row r="73" spans="1:5" x14ac:dyDescent="0.25">
      <c r="A73" s="41" t="s">
        <v>103</v>
      </c>
      <c r="B73" s="42">
        <v>45000</v>
      </c>
      <c r="C73" s="42">
        <v>45000</v>
      </c>
      <c r="D73" s="74">
        <v>35729.35</v>
      </c>
      <c r="E73" s="68">
        <f t="shared" si="9"/>
        <v>79.398555555555546</v>
      </c>
    </row>
    <row r="74" spans="1:5" x14ac:dyDescent="0.25">
      <c r="A74" s="41" t="s">
        <v>104</v>
      </c>
      <c r="B74" s="42">
        <v>910000</v>
      </c>
      <c r="C74" s="42">
        <v>910000</v>
      </c>
      <c r="D74" s="74">
        <v>1084167.3700000001</v>
      </c>
      <c r="E74" s="68">
        <f t="shared" si="9"/>
        <v>119.13927142857143</v>
      </c>
    </row>
    <row r="75" spans="1:5" x14ac:dyDescent="0.25">
      <c r="A75" s="41"/>
      <c r="B75" s="42"/>
      <c r="C75" s="42"/>
      <c r="D75" s="74"/>
      <c r="E75" s="68"/>
    </row>
    <row r="76" spans="1:5" x14ac:dyDescent="0.25">
      <c r="A76" s="44" t="s">
        <v>105</v>
      </c>
      <c r="B76" s="45">
        <v>1520000</v>
      </c>
      <c r="C76" s="45">
        <v>1882020</v>
      </c>
      <c r="D76" s="73">
        <v>1968564.58</v>
      </c>
      <c r="E76" s="72">
        <f>SUM(D76/C76)*100</f>
        <v>104.59849417115652</v>
      </c>
    </row>
    <row r="77" spans="1:5" x14ac:dyDescent="0.25">
      <c r="A77" s="81" t="s">
        <v>125</v>
      </c>
      <c r="B77" s="70">
        <v>125000</v>
      </c>
      <c r="C77" s="70">
        <v>125000</v>
      </c>
      <c r="D77" s="71">
        <v>87411.37</v>
      </c>
      <c r="E77" s="72">
        <f t="shared" ref="E77" si="11">SUM(D77/C77)*100</f>
        <v>69.929096000000001</v>
      </c>
    </row>
    <row r="78" spans="1:5" x14ac:dyDescent="0.25">
      <c r="A78" s="44" t="s">
        <v>106</v>
      </c>
      <c r="B78" s="45">
        <v>2190000</v>
      </c>
      <c r="C78" s="45">
        <v>2190000</v>
      </c>
      <c r="D78" s="73">
        <v>2182021</v>
      </c>
      <c r="E78" s="72">
        <f t="shared" ref="E78:E83" si="12">SUM(D78/C78)*100</f>
        <v>99.635662100456628</v>
      </c>
    </row>
    <row r="79" spans="1:5" x14ac:dyDescent="0.25">
      <c r="A79" s="44" t="s">
        <v>200</v>
      </c>
      <c r="B79" s="45"/>
      <c r="C79" s="45">
        <v>116000</v>
      </c>
      <c r="D79" s="73">
        <v>103381.5</v>
      </c>
      <c r="E79" s="72">
        <f t="shared" si="12"/>
        <v>89.121982758620689</v>
      </c>
    </row>
    <row r="80" spans="1:5" x14ac:dyDescent="0.25">
      <c r="A80" s="44" t="s">
        <v>107</v>
      </c>
      <c r="B80" s="45">
        <v>9470000</v>
      </c>
      <c r="C80" s="45">
        <v>11383026</v>
      </c>
      <c r="D80" s="73">
        <v>9779684.6199999992</v>
      </c>
      <c r="E80" s="72">
        <f t="shared" si="12"/>
        <v>85.914629554566588</v>
      </c>
    </row>
    <row r="81" spans="1:5" x14ac:dyDescent="0.25">
      <c r="A81" s="44" t="s">
        <v>108</v>
      </c>
      <c r="B81" s="73">
        <v>260000</v>
      </c>
      <c r="C81" s="73">
        <v>260000</v>
      </c>
      <c r="D81" s="73">
        <v>242455</v>
      </c>
      <c r="E81" s="72">
        <f t="shared" si="12"/>
        <v>93.251923076923077</v>
      </c>
    </row>
    <row r="82" spans="1:5" x14ac:dyDescent="0.25">
      <c r="A82" s="44" t="s">
        <v>109</v>
      </c>
      <c r="B82" s="83">
        <v>24000</v>
      </c>
      <c r="C82" s="83">
        <v>24000</v>
      </c>
      <c r="D82" s="73">
        <v>23400</v>
      </c>
      <c r="E82" s="82">
        <f t="shared" si="12"/>
        <v>97.5</v>
      </c>
    </row>
    <row r="83" spans="1:5" x14ac:dyDescent="0.25">
      <c r="A83" s="44" t="s">
        <v>170</v>
      </c>
      <c r="B83" s="83"/>
      <c r="C83" s="83">
        <v>200000</v>
      </c>
      <c r="D83" s="73">
        <v>111639</v>
      </c>
      <c r="E83" s="82">
        <f t="shared" si="12"/>
        <v>55.819499999999998</v>
      </c>
    </row>
    <row r="84" spans="1:5" x14ac:dyDescent="0.25">
      <c r="A84" s="44" t="s">
        <v>110</v>
      </c>
      <c r="B84" s="83">
        <v>25000</v>
      </c>
      <c r="C84" s="83">
        <v>25000</v>
      </c>
      <c r="D84" s="73"/>
      <c r="E84" s="82"/>
    </row>
    <row r="85" spans="1:5" x14ac:dyDescent="0.25">
      <c r="A85" s="44"/>
      <c r="B85" s="83"/>
      <c r="C85" s="83"/>
      <c r="D85" s="73">
        <v>0</v>
      </c>
      <c r="E85" s="82"/>
    </row>
    <row r="86" spans="1:5" x14ac:dyDescent="0.25">
      <c r="A86" s="44" t="s">
        <v>112</v>
      </c>
      <c r="B86" s="73">
        <f>SUM(B87:B96)</f>
        <v>1508000</v>
      </c>
      <c r="C86" s="73">
        <f>SUM(C87:C96)</f>
        <v>2887136</v>
      </c>
      <c r="D86" s="73">
        <f>SUM(D87:D96)</f>
        <v>2953187.95</v>
      </c>
      <c r="E86" s="72">
        <f>SUM(D86/C86)*100</f>
        <v>102.2878018215976</v>
      </c>
    </row>
    <row r="87" spans="1:5" x14ac:dyDescent="0.25">
      <c r="A87" s="60" t="s">
        <v>113</v>
      </c>
      <c r="B87" s="77">
        <v>30000</v>
      </c>
      <c r="C87" s="77">
        <v>45000</v>
      </c>
      <c r="D87" s="74">
        <v>54005.53</v>
      </c>
      <c r="E87" s="68">
        <f>SUM(D87/C87)*100</f>
        <v>120.01228888888889</v>
      </c>
    </row>
    <row r="88" spans="1:5" x14ac:dyDescent="0.25">
      <c r="A88" s="60" t="s">
        <v>135</v>
      </c>
      <c r="B88" s="77">
        <v>330000</v>
      </c>
      <c r="C88" s="77">
        <v>330000</v>
      </c>
      <c r="D88" s="74">
        <v>300974</v>
      </c>
      <c r="E88" s="68">
        <f>SUM(D88/B88)*100</f>
        <v>91.204242424242423</v>
      </c>
    </row>
    <row r="89" spans="1:5" x14ac:dyDescent="0.25">
      <c r="A89" s="60" t="s">
        <v>114</v>
      </c>
      <c r="B89" s="77"/>
      <c r="C89" s="77">
        <v>447310</v>
      </c>
      <c r="D89" s="74">
        <v>447310</v>
      </c>
      <c r="E89" s="68">
        <f t="shared" ref="E89" si="13">SUM(D89/C89)*100</f>
        <v>100</v>
      </c>
    </row>
    <row r="90" spans="1:5" x14ac:dyDescent="0.25">
      <c r="A90" s="60" t="s">
        <v>198</v>
      </c>
      <c r="B90" s="77"/>
      <c r="C90" s="77"/>
      <c r="D90" s="74">
        <v>5480</v>
      </c>
      <c r="E90" s="68"/>
    </row>
    <row r="91" spans="1:5" x14ac:dyDescent="0.25">
      <c r="A91" s="60" t="s">
        <v>115</v>
      </c>
      <c r="B91" s="77">
        <v>50000</v>
      </c>
      <c r="C91" s="77">
        <v>50000</v>
      </c>
      <c r="D91" s="74">
        <v>39468.1</v>
      </c>
      <c r="E91" s="68">
        <f t="shared" ref="E91:E96" si="14">SUM(D91/C91)*100</f>
        <v>78.936199999999999</v>
      </c>
    </row>
    <row r="92" spans="1:5" x14ac:dyDescent="0.25">
      <c r="A92" s="60" t="s">
        <v>165</v>
      </c>
      <c r="B92" s="77"/>
      <c r="C92" s="77"/>
      <c r="D92" s="74">
        <v>500</v>
      </c>
      <c r="E92" s="68"/>
    </row>
    <row r="93" spans="1:5" x14ac:dyDescent="0.25">
      <c r="A93" s="60" t="s">
        <v>116</v>
      </c>
      <c r="B93" s="77">
        <v>123000</v>
      </c>
      <c r="C93" s="77">
        <v>123000</v>
      </c>
      <c r="D93" s="74">
        <v>123334</v>
      </c>
      <c r="E93" s="68">
        <f t="shared" si="14"/>
        <v>100.27154471544715</v>
      </c>
    </row>
    <row r="94" spans="1:5" x14ac:dyDescent="0.25">
      <c r="A94" s="60" t="s">
        <v>117</v>
      </c>
      <c r="B94" s="40">
        <v>345000</v>
      </c>
      <c r="C94" s="40">
        <v>1245000</v>
      </c>
      <c r="D94" s="74">
        <v>1342942.32</v>
      </c>
      <c r="E94" s="68">
        <f t="shared" si="14"/>
        <v>107.8668530120482</v>
      </c>
    </row>
    <row r="95" spans="1:5" x14ac:dyDescent="0.25">
      <c r="A95" s="60" t="s">
        <v>118</v>
      </c>
      <c r="B95" s="40">
        <v>30000</v>
      </c>
      <c r="C95" s="40">
        <v>46826</v>
      </c>
      <c r="D95" s="39">
        <v>39174</v>
      </c>
      <c r="E95" s="68">
        <f t="shared" si="14"/>
        <v>83.658651176696708</v>
      </c>
    </row>
    <row r="96" spans="1:5" x14ac:dyDescent="0.25">
      <c r="A96" s="60" t="s">
        <v>191</v>
      </c>
      <c r="B96" s="40">
        <v>600000</v>
      </c>
      <c r="C96" s="40">
        <v>600000</v>
      </c>
      <c r="D96" s="39">
        <v>600000</v>
      </c>
      <c r="E96" s="68">
        <f t="shared" si="14"/>
        <v>100</v>
      </c>
    </row>
    <row r="97" spans="1:5" x14ac:dyDescent="0.25">
      <c r="A97" s="60"/>
      <c r="B97" s="40"/>
      <c r="C97" s="40"/>
      <c r="D97" s="39"/>
      <c r="E97" s="68"/>
    </row>
    <row r="98" spans="1:5" x14ac:dyDescent="0.25">
      <c r="A98" s="84" t="s">
        <v>111</v>
      </c>
      <c r="B98" s="85">
        <f>SUM(B76:B84)+B86+B67+B65+B64+B58+B56+B54+B53+B52+B39+B37+B31+B23+B18+B16+B4+B3</f>
        <v>34725000</v>
      </c>
      <c r="C98" s="85">
        <f>SUM(C76:C84)+C86+C67+C65+C64+C58+C56+C54+C53+C52+C39+C37+C31+C23+C18+C16+C4+C3</f>
        <v>43059812</v>
      </c>
      <c r="D98" s="85">
        <f>SUM(D76:D84)+D86+D67+D65+D64+D58+D56+D54+D53+D52+D39+D37+D31+D23+D18+D16+D4+D3+D55</f>
        <v>38552466.090000004</v>
      </c>
      <c r="E98" s="72">
        <f t="shared" ref="E98" si="15">SUM(D98/C98)*100</f>
        <v>89.532360452479452</v>
      </c>
    </row>
    <row r="99" spans="1:5" x14ac:dyDescent="0.25">
      <c r="A99" s="60"/>
      <c r="B99" s="73"/>
      <c r="C99" s="73"/>
      <c r="D99" s="39"/>
      <c r="E99" s="72"/>
    </row>
    <row r="100" spans="1:5" x14ac:dyDescent="0.25">
      <c r="A100" s="44" t="s">
        <v>119</v>
      </c>
      <c r="B100" s="86">
        <f>SUM(B102:B122)+B101</f>
        <v>41995000</v>
      </c>
      <c r="C100" s="86">
        <f>SUM(C102:C122)+C101</f>
        <v>10611000</v>
      </c>
      <c r="D100" s="73">
        <f>SUM(D101:D122)</f>
        <v>7171743.0300000003</v>
      </c>
      <c r="E100" s="72">
        <f t="shared" ref="E100:E102" si="16">SUM(D100/C100)*100</f>
        <v>67.58781481481482</v>
      </c>
    </row>
    <row r="101" spans="1:5" ht="17.25" customHeight="1" x14ac:dyDescent="0.25">
      <c r="A101" s="87" t="s">
        <v>120</v>
      </c>
      <c r="B101" s="47">
        <v>10750000</v>
      </c>
      <c r="C101" s="47">
        <v>1780000</v>
      </c>
      <c r="D101" s="71">
        <v>540000.27</v>
      </c>
      <c r="E101" s="72">
        <f t="shared" si="16"/>
        <v>30.33709382022472</v>
      </c>
    </row>
    <row r="102" spans="1:5" x14ac:dyDescent="0.25">
      <c r="A102" s="97" t="s">
        <v>146</v>
      </c>
      <c r="B102" s="99">
        <v>80000</v>
      </c>
      <c r="C102" s="99">
        <v>80000</v>
      </c>
      <c r="D102" s="71">
        <v>71390</v>
      </c>
      <c r="E102" s="72">
        <f t="shared" si="16"/>
        <v>89.237499999999997</v>
      </c>
    </row>
    <row r="103" spans="1:5" x14ac:dyDescent="0.25">
      <c r="A103" s="98" t="s">
        <v>177</v>
      </c>
      <c r="B103" s="100">
        <v>1200000</v>
      </c>
      <c r="C103" s="100">
        <v>0</v>
      </c>
      <c r="D103" s="71"/>
      <c r="E103" s="72"/>
    </row>
    <row r="104" spans="1:5" x14ac:dyDescent="0.25">
      <c r="A104" s="98" t="s">
        <v>147</v>
      </c>
      <c r="B104" s="100">
        <v>435000</v>
      </c>
      <c r="C104" s="100">
        <v>435000</v>
      </c>
      <c r="D104" s="73">
        <v>408863.5</v>
      </c>
      <c r="E104" s="72">
        <f t="shared" ref="E104:E112" si="17">SUM(D104/C104)*100</f>
        <v>93.991609195402305</v>
      </c>
    </row>
    <row r="105" spans="1:5" x14ac:dyDescent="0.25">
      <c r="A105" s="97" t="s">
        <v>148</v>
      </c>
      <c r="B105" s="99">
        <v>1000000</v>
      </c>
      <c r="C105" s="99">
        <v>1170000</v>
      </c>
      <c r="D105" s="73">
        <v>1162246.1399999999</v>
      </c>
      <c r="E105" s="72">
        <f t="shared" si="17"/>
        <v>99.337276923076914</v>
      </c>
    </row>
    <row r="106" spans="1:5" x14ac:dyDescent="0.25">
      <c r="A106" s="97" t="s">
        <v>149</v>
      </c>
      <c r="B106" s="99">
        <v>900000</v>
      </c>
      <c r="C106" s="99">
        <v>0</v>
      </c>
      <c r="D106" s="71"/>
      <c r="E106" s="72"/>
    </row>
    <row r="107" spans="1:5" x14ac:dyDescent="0.25">
      <c r="A107" s="97" t="s">
        <v>150</v>
      </c>
      <c r="B107" s="99">
        <v>900000</v>
      </c>
      <c r="C107" s="99">
        <v>100000</v>
      </c>
      <c r="D107" s="71">
        <v>52635</v>
      </c>
      <c r="E107" s="72">
        <f t="shared" si="17"/>
        <v>52.634999999999998</v>
      </c>
    </row>
    <row r="108" spans="1:5" x14ac:dyDescent="0.25">
      <c r="A108" s="98" t="s">
        <v>183</v>
      </c>
      <c r="B108" s="99">
        <v>300000</v>
      </c>
      <c r="C108" s="99">
        <v>140000</v>
      </c>
      <c r="D108" s="71">
        <v>139746.57</v>
      </c>
      <c r="E108" s="72">
        <f t="shared" si="17"/>
        <v>99.818978571428573</v>
      </c>
    </row>
    <row r="109" spans="1:5" x14ac:dyDescent="0.25">
      <c r="A109" s="98" t="s">
        <v>194</v>
      </c>
      <c r="B109" s="99">
        <v>100000</v>
      </c>
      <c r="C109" s="99">
        <v>100000</v>
      </c>
      <c r="D109" s="71">
        <v>35250</v>
      </c>
      <c r="E109" s="72">
        <f t="shared" si="17"/>
        <v>35.25</v>
      </c>
    </row>
    <row r="110" spans="1:5" x14ac:dyDescent="0.25">
      <c r="A110" s="98" t="s">
        <v>151</v>
      </c>
      <c r="B110" s="99">
        <v>500000</v>
      </c>
      <c r="C110" s="99">
        <v>500000</v>
      </c>
      <c r="D110" s="71">
        <v>478025.02</v>
      </c>
      <c r="E110" s="72">
        <f t="shared" si="17"/>
        <v>95.605004000000008</v>
      </c>
    </row>
    <row r="111" spans="1:5" x14ac:dyDescent="0.25">
      <c r="A111" s="98" t="s">
        <v>152</v>
      </c>
      <c r="B111" s="99">
        <v>1500000</v>
      </c>
      <c r="C111" s="99">
        <v>1500000</v>
      </c>
      <c r="D111" s="71">
        <v>153428</v>
      </c>
      <c r="E111" s="72">
        <f t="shared" si="17"/>
        <v>10.228533333333335</v>
      </c>
    </row>
    <row r="112" spans="1:5" x14ac:dyDescent="0.25">
      <c r="A112" s="98" t="s">
        <v>180</v>
      </c>
      <c r="B112" s="99"/>
      <c r="C112" s="99">
        <v>356000</v>
      </c>
      <c r="D112" s="71">
        <v>355619</v>
      </c>
      <c r="E112" s="72">
        <f t="shared" si="17"/>
        <v>99.892977528089887</v>
      </c>
    </row>
    <row r="113" spans="1:5" x14ac:dyDescent="0.25">
      <c r="A113" s="98" t="s">
        <v>153</v>
      </c>
      <c r="B113" s="99">
        <v>500000</v>
      </c>
      <c r="C113" s="99">
        <v>0</v>
      </c>
      <c r="D113" s="71"/>
      <c r="E113" s="72"/>
    </row>
    <row r="114" spans="1:5" x14ac:dyDescent="0.25">
      <c r="A114" s="98" t="s">
        <v>154</v>
      </c>
      <c r="B114" s="99">
        <v>15000000</v>
      </c>
      <c r="C114" s="99">
        <v>0</v>
      </c>
      <c r="D114" s="71"/>
      <c r="E114" s="72"/>
    </row>
    <row r="115" spans="1:5" x14ac:dyDescent="0.25">
      <c r="A115" s="98" t="s">
        <v>155</v>
      </c>
      <c r="B115" s="99">
        <v>400000</v>
      </c>
      <c r="C115" s="99">
        <v>400000</v>
      </c>
      <c r="D115" s="71">
        <v>356096.03</v>
      </c>
      <c r="E115" s="72">
        <f t="shared" ref="E115:E116" si="18">SUM(D115/C115)*100</f>
        <v>89.024007499999996</v>
      </c>
    </row>
    <row r="116" spans="1:5" x14ac:dyDescent="0.25">
      <c r="A116" s="98" t="s">
        <v>156</v>
      </c>
      <c r="B116" s="99">
        <v>2600000</v>
      </c>
      <c r="C116" s="99">
        <v>15000</v>
      </c>
      <c r="D116" s="71">
        <v>15000</v>
      </c>
      <c r="E116" s="72">
        <f t="shared" si="18"/>
        <v>100</v>
      </c>
    </row>
    <row r="117" spans="1:5" x14ac:dyDescent="0.25">
      <c r="A117" s="98" t="s">
        <v>157</v>
      </c>
      <c r="B117" s="99">
        <v>130000</v>
      </c>
      <c r="C117" s="99">
        <v>130000</v>
      </c>
      <c r="D117" s="71"/>
      <c r="E117" s="72"/>
    </row>
    <row r="118" spans="1:5" x14ac:dyDescent="0.25">
      <c r="A118" s="97" t="s">
        <v>166</v>
      </c>
      <c r="B118" s="99">
        <v>3700000</v>
      </c>
      <c r="C118" s="99">
        <v>3405000</v>
      </c>
      <c r="D118" s="71">
        <v>3403443.5</v>
      </c>
      <c r="E118" s="72">
        <f t="shared" ref="E118" si="19">SUM(D118/C118)*100</f>
        <v>99.954287812041116</v>
      </c>
    </row>
    <row r="119" spans="1:5" x14ac:dyDescent="0.25">
      <c r="A119" s="98" t="s">
        <v>158</v>
      </c>
      <c r="B119" s="99">
        <v>500000</v>
      </c>
      <c r="C119" s="99">
        <v>500000</v>
      </c>
      <c r="D119" s="71"/>
      <c r="E119" s="72"/>
    </row>
    <row r="120" spans="1:5" x14ac:dyDescent="0.25">
      <c r="A120" s="97" t="s">
        <v>136</v>
      </c>
      <c r="B120" s="99">
        <v>1000000</v>
      </c>
      <c r="C120" s="99">
        <v>0</v>
      </c>
      <c r="D120" s="71"/>
      <c r="E120" s="72"/>
    </row>
    <row r="121" spans="1:5" x14ac:dyDescent="0.25">
      <c r="A121" s="97" t="s">
        <v>126</v>
      </c>
      <c r="B121" s="99">
        <v>500000</v>
      </c>
      <c r="C121" s="99">
        <v>0</v>
      </c>
      <c r="D121" s="71"/>
      <c r="E121" s="72"/>
    </row>
    <row r="122" spans="1:5" ht="6.75" customHeight="1" x14ac:dyDescent="0.25">
      <c r="A122" s="41"/>
      <c r="B122" s="88"/>
      <c r="C122" s="88"/>
      <c r="D122" s="71"/>
      <c r="E122" s="72"/>
    </row>
    <row r="123" spans="1:5" ht="15.75" x14ac:dyDescent="0.25">
      <c r="A123" s="89" t="s">
        <v>121</v>
      </c>
      <c r="B123" s="90">
        <f>SUM(B100+B98)</f>
        <v>76720000</v>
      </c>
      <c r="C123" s="90">
        <f>SUM(C100+C98)</f>
        <v>53670812</v>
      </c>
      <c r="D123" s="90">
        <f>SUM(D100+D98)</f>
        <v>45724209.120000005</v>
      </c>
      <c r="E123" s="91">
        <f>SUM(D123/C123)*100</f>
        <v>85.193809104285592</v>
      </c>
    </row>
    <row r="124" spans="1:5" ht="15.75" x14ac:dyDescent="0.25">
      <c r="C124" s="92"/>
    </row>
    <row r="125" spans="1:5" x14ac:dyDescent="0.25">
      <c r="C125" s="93"/>
      <c r="D125" s="64"/>
    </row>
    <row r="126" spans="1:5" x14ac:dyDescent="0.25">
      <c r="B126" s="43"/>
      <c r="C126" s="43"/>
      <c r="D126" s="43"/>
    </row>
    <row r="130" spans="4:4" x14ac:dyDescent="0.25">
      <c r="D130" s="43"/>
    </row>
  </sheetData>
  <pageMargins left="0.7" right="0.7" top="0.78740157499999996" bottom="0.78740157499999996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Uvod</vt:lpstr>
      <vt:lpstr>Příjmy</vt:lpstr>
      <vt:lpstr>Výdaje</vt:lpstr>
      <vt:lpstr>Příjmy!Oblast_tisku</vt:lpstr>
      <vt:lpstr>Uvod!Oblast_tisku</vt:lpstr>
      <vt:lpstr>Výdaje!Oblast_tisku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Uživatel systému Windows</cp:lastModifiedBy>
  <cp:lastPrinted>2023-01-23T12:42:55Z</cp:lastPrinted>
  <dcterms:created xsi:type="dcterms:W3CDTF">2020-03-16T14:33:42Z</dcterms:created>
  <dcterms:modified xsi:type="dcterms:W3CDTF">2023-02-09T11:23:53Z</dcterms:modified>
</cp:coreProperties>
</file>